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56" windowHeight="11640" activeTab="0"/>
  </bookViews>
  <sheets>
    <sheet name="Stand" sheetId="1" r:id="rId1"/>
    <sheet name="Ann" sheetId="2" r:id="rId2"/>
  </sheets>
  <definedNames>
    <definedName name="_xlnm.Print_Area" localSheetId="1">'Ann'!$A$1:$N$111</definedName>
    <definedName name="_xlnm.Print_Area" localSheetId="0">'Stand'!$A$1:$J$111</definedName>
  </definedNames>
  <calcPr fullCalcOnLoad="1" fullPrecision="0"/>
</workbook>
</file>

<file path=xl/sharedStrings.xml><?xml version="1.0" encoding="utf-8"?>
<sst xmlns="http://schemas.openxmlformats.org/spreadsheetml/2006/main" count="63" uniqueCount="31">
  <si>
    <t>Сума кредиту</t>
  </si>
  <si>
    <t>Ставка, % річних</t>
  </si>
  <si>
    <t>Термін кредиту, місяці</t>
  </si>
  <si>
    <t>Дата отимання кредиту</t>
  </si>
  <si>
    <t>Номер платежу</t>
  </si>
  <si>
    <t>Місяць, рік</t>
  </si>
  <si>
    <t>Дата платежу</t>
  </si>
  <si>
    <t>Всього</t>
  </si>
  <si>
    <t>Ануїтетний графік</t>
  </si>
  <si>
    <t>Стандартний графік</t>
  </si>
  <si>
    <t>Погашення тіла</t>
  </si>
  <si>
    <t>Погашення відсотків</t>
  </si>
  <si>
    <t>Залишок боргу</t>
  </si>
  <si>
    <t>Залишок боргу після платежу</t>
  </si>
  <si>
    <t>Загальний платіж</t>
  </si>
  <si>
    <t>Вартість авто</t>
  </si>
  <si>
    <t>Розмір першого внеску, %</t>
  </si>
  <si>
    <t xml:space="preserve">Авто в кредит від </t>
  </si>
  <si>
    <t>Комісія за розгляд кредитної заявки</t>
  </si>
  <si>
    <t>Витрати, повязані з отриманням кредиту</t>
  </si>
  <si>
    <t>Комісія за переказ коштів</t>
  </si>
  <si>
    <t>Умови надання кредиту</t>
  </si>
  <si>
    <t>Страхування від нещасних випадків</t>
  </si>
  <si>
    <t>Комісія за надання кредиту</t>
  </si>
  <si>
    <t>відсутнє</t>
  </si>
  <si>
    <t>Страхування від безробіття</t>
  </si>
  <si>
    <t>сума страхового платежу</t>
  </si>
  <si>
    <t>Послуги нотаріуса</t>
  </si>
  <si>
    <t>Стандартний графік погашення</t>
  </si>
  <si>
    <t>Страхування за ризиками КАСКО, тариф</t>
  </si>
  <si>
    <t>Комісія за переказ коштів на салон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</si>
</sst>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19]yyyy\,\ mmmm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800]dddd\,\ mmmm\ dd\,\ yyyy"/>
    <numFmt numFmtId="172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b/>
      <sz val="13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22"/>
      <name val="Arial Cyr"/>
      <family val="0"/>
    </font>
    <font>
      <b/>
      <sz val="16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0"/>
      <color theme="0" tint="-0.04997999966144562"/>
      <name val="Arial Cyr"/>
      <family val="0"/>
    </font>
    <font>
      <sz val="10"/>
      <color theme="0" tint="-0.04997999966144562"/>
      <name val="Arial Cyr"/>
      <family val="0"/>
    </font>
    <font>
      <b/>
      <sz val="16"/>
      <color rgb="FFA4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8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1" fontId="3" fillId="33" borderId="0" xfId="0" applyNumberFormat="1" applyFont="1" applyFill="1" applyBorder="1" applyAlignment="1" applyProtection="1">
      <alignment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3" xfId="0" applyNumberFormat="1" applyBorder="1" applyAlignment="1" applyProtection="1">
      <alignment horizontal="right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right"/>
      <protection hidden="1"/>
    </xf>
    <xf numFmtId="4" fontId="0" fillId="0" borderId="15" xfId="0" applyNumberFormat="1" applyBorder="1" applyAlignment="1" applyProtection="1">
      <alignment horizontal="right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14" fontId="0" fillId="0" borderId="18" xfId="0" applyNumberFormat="1" applyBorder="1" applyAlignment="1" applyProtection="1">
      <alignment horizontal="left"/>
      <protection hidden="1"/>
    </xf>
    <xf numFmtId="1" fontId="0" fillId="0" borderId="0" xfId="0" applyNumberFormat="1" applyBorder="1" applyAlignment="1" applyProtection="1">
      <alignment horizontal="left"/>
      <protection hidden="1"/>
    </xf>
    <xf numFmtId="2" fontId="1" fillId="34" borderId="0" xfId="0" applyNumberFormat="1" applyFont="1" applyFill="1" applyBorder="1" applyAlignment="1" applyProtection="1">
      <alignment/>
      <protection hidden="1"/>
    </xf>
    <xf numFmtId="4" fontId="1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 vertical="center" wrapText="1"/>
      <protection hidden="1"/>
    </xf>
    <xf numFmtId="4" fontId="1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right"/>
      <protection hidden="1" locked="0"/>
    </xf>
    <xf numFmtId="1" fontId="0" fillId="0" borderId="19" xfId="0" applyNumberFormat="1" applyBorder="1" applyAlignment="1" applyProtection="1">
      <alignment horizontal="left"/>
      <protection hidden="1"/>
    </xf>
    <xf numFmtId="14" fontId="0" fillId="0" borderId="20" xfId="0" applyNumberFormat="1" applyBorder="1" applyAlignment="1" applyProtection="1">
      <alignment horizontal="left"/>
      <protection hidden="1"/>
    </xf>
    <xf numFmtId="1" fontId="0" fillId="0" borderId="21" xfId="0" applyNumberFormat="1" applyBorder="1" applyAlignment="1" applyProtection="1">
      <alignment horizontal="left"/>
      <protection hidden="1"/>
    </xf>
    <xf numFmtId="14" fontId="0" fillId="0" borderId="22" xfId="0" applyNumberFormat="1" applyBorder="1" applyAlignment="1" applyProtection="1">
      <alignment horizontal="left"/>
      <protection hidden="1"/>
    </xf>
    <xf numFmtId="4" fontId="0" fillId="34" borderId="0" xfId="0" applyNumberFormat="1" applyFill="1" applyAlignment="1" applyProtection="1">
      <alignment/>
      <protection hidden="1"/>
    </xf>
    <xf numFmtId="14" fontId="1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right"/>
      <protection hidden="1"/>
    </xf>
    <xf numFmtId="4" fontId="46" fillId="34" borderId="0" xfId="0" applyNumberFormat="1" applyFont="1" applyFill="1" applyBorder="1" applyAlignment="1" applyProtection="1">
      <alignment/>
      <protection hidden="1"/>
    </xf>
    <xf numFmtId="14" fontId="47" fillId="34" borderId="0" xfId="0" applyNumberFormat="1" applyFont="1" applyFill="1" applyBorder="1" applyAlignment="1" applyProtection="1">
      <alignment/>
      <protection hidden="1"/>
    </xf>
    <xf numFmtId="2" fontId="47" fillId="34" borderId="0" xfId="0" applyNumberFormat="1" applyFont="1" applyFill="1" applyBorder="1" applyAlignment="1" applyProtection="1">
      <alignment/>
      <protection hidden="1"/>
    </xf>
    <xf numFmtId="4" fontId="46" fillId="34" borderId="0" xfId="0" applyNumberFormat="1" applyFont="1" applyFill="1" applyBorder="1" applyAlignment="1" applyProtection="1">
      <alignment horizontal="right"/>
      <protection hidden="1"/>
    </xf>
    <xf numFmtId="4" fontId="47" fillId="34" borderId="0" xfId="0" applyNumberFormat="1" applyFont="1" applyFill="1" applyBorder="1" applyAlignment="1" applyProtection="1">
      <alignment/>
      <protection hidden="1"/>
    </xf>
    <xf numFmtId="4" fontId="46" fillId="34" borderId="0" xfId="0" applyNumberFormat="1" applyFont="1" applyFill="1" applyBorder="1" applyAlignment="1" applyProtection="1">
      <alignment horizontal="center" vertical="center" wrapText="1"/>
      <protection hidden="1"/>
    </xf>
    <xf numFmtId="4" fontId="47" fillId="34" borderId="0" xfId="0" applyNumberFormat="1" applyFont="1" applyFill="1" applyBorder="1" applyAlignment="1" applyProtection="1">
      <alignment/>
      <protection hidden="1"/>
    </xf>
    <xf numFmtId="4" fontId="46" fillId="34" borderId="0" xfId="0" applyNumberFormat="1" applyFont="1" applyFill="1" applyBorder="1" applyAlignment="1" applyProtection="1">
      <alignment horizontal="right"/>
      <protection hidden="1" locked="0"/>
    </xf>
    <xf numFmtId="4" fontId="0" fillId="0" borderId="18" xfId="0" applyNumberFormat="1" applyBorder="1" applyAlignment="1" applyProtection="1">
      <alignment horizontal="right"/>
      <protection hidden="1"/>
    </xf>
    <xf numFmtId="4" fontId="0" fillId="0" borderId="22" xfId="0" applyNumberFormat="1" applyBorder="1" applyAlignment="1" applyProtection="1">
      <alignment horizontal="right"/>
      <protection hidden="1"/>
    </xf>
    <xf numFmtId="4" fontId="0" fillId="0" borderId="20" xfId="0" applyNumberFormat="1" applyBorder="1" applyAlignment="1" applyProtection="1">
      <alignment horizontal="right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1" fontId="0" fillId="34" borderId="0" xfId="0" applyNumberForma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left"/>
      <protection hidden="1"/>
    </xf>
    <xf numFmtId="2" fontId="0" fillId="34" borderId="0" xfId="0" applyNumberFormat="1" applyFill="1" applyAlignment="1" applyProtection="1">
      <alignment/>
      <protection hidden="1"/>
    </xf>
    <xf numFmtId="4" fontId="1" fillId="34" borderId="0" xfId="0" applyNumberFormat="1" applyFont="1" applyFill="1" applyAlignment="1" applyProtection="1">
      <alignment/>
      <protection hidden="1"/>
    </xf>
    <xf numFmtId="1" fontId="0" fillId="35" borderId="12" xfId="0" applyNumberForma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ill="1" applyBorder="1" applyAlignment="1" applyProtection="1">
      <alignment horizontal="center" vertical="center" wrapText="1"/>
      <protection hidden="1"/>
    </xf>
    <xf numFmtId="2" fontId="0" fillId="35" borderId="18" xfId="0" applyNumberFormat="1" applyFill="1" applyBorder="1" applyAlignment="1" applyProtection="1">
      <alignment horizontal="center" vertical="center" wrapText="1"/>
      <protection hidden="1"/>
    </xf>
    <xf numFmtId="4" fontId="0" fillId="35" borderId="13" xfId="0" applyNumberFormat="1" applyFill="1" applyBorder="1" applyAlignment="1" applyProtection="1">
      <alignment horizontal="center" vertical="center" wrapText="1"/>
      <protection hidden="1"/>
    </xf>
    <xf numFmtId="4" fontId="0" fillId="35" borderId="11" xfId="0" applyNumberFormat="1" applyFill="1" applyBorder="1" applyAlignment="1" applyProtection="1">
      <alignment horizontal="center" vertical="center" wrapText="1"/>
      <protection hidden="1"/>
    </xf>
    <xf numFmtId="4" fontId="0" fillId="35" borderId="23" xfId="0" applyNumberFormat="1" applyFill="1" applyBorder="1" applyAlignment="1" applyProtection="1">
      <alignment horizontal="center" vertical="center" wrapText="1"/>
      <protection hidden="1"/>
    </xf>
    <xf numFmtId="4" fontId="1" fillId="35" borderId="24" xfId="0" applyNumberFormat="1" applyFont="1" applyFill="1" applyBorder="1" applyAlignment="1" applyProtection="1">
      <alignment/>
      <protection hidden="1"/>
    </xf>
    <xf numFmtId="4" fontId="1" fillId="35" borderId="25" xfId="0" applyNumberFormat="1" applyFont="1" applyFill="1" applyBorder="1" applyAlignment="1" applyProtection="1">
      <alignment/>
      <protection hidden="1"/>
    </xf>
    <xf numFmtId="4" fontId="1" fillId="35" borderId="26" xfId="0" applyNumberFormat="1" applyFont="1" applyFill="1" applyBorder="1" applyAlignment="1" applyProtection="1">
      <alignment/>
      <protection hidden="1"/>
    </xf>
    <xf numFmtId="14" fontId="48" fillId="35" borderId="27" xfId="0" applyNumberFormat="1" applyFont="1" applyFill="1" applyBorder="1" applyAlignment="1" applyProtection="1">
      <alignment horizontal="left"/>
      <protection hidden="1"/>
    </xf>
    <xf numFmtId="4" fontId="48" fillId="35" borderId="27" xfId="0" applyNumberFormat="1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4" fontId="2" fillId="34" borderId="0" xfId="0" applyNumberFormat="1" applyFon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4" fontId="1" fillId="35" borderId="28" xfId="0" applyNumberFormat="1" applyFont="1" applyFill="1" applyBorder="1" applyAlignment="1" applyProtection="1">
      <alignment/>
      <protection hidden="1"/>
    </xf>
    <xf numFmtId="1" fontId="1" fillId="36" borderId="29" xfId="0" applyNumberFormat="1" applyFont="1" applyFill="1" applyBorder="1" applyAlignment="1" applyProtection="1">
      <alignment/>
      <protection hidden="1" locked="0"/>
    </xf>
    <xf numFmtId="14" fontId="1" fillId="36" borderId="30" xfId="0" applyNumberFormat="1" applyFont="1" applyFill="1" applyBorder="1" applyAlignment="1" applyProtection="1">
      <alignment/>
      <protection hidden="1" locked="0"/>
    </xf>
    <xf numFmtId="1" fontId="0" fillId="35" borderId="17" xfId="0" applyNumberFormat="1" applyFill="1" applyBorder="1" applyAlignment="1" applyProtection="1">
      <alignment horizontal="center" vertical="center" wrapText="1"/>
      <protection hidden="1"/>
    </xf>
    <xf numFmtId="1" fontId="49" fillId="33" borderId="0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1" fontId="49" fillId="34" borderId="0" xfId="0" applyNumberFormat="1" applyFont="1" applyFill="1" applyBorder="1" applyAlignment="1" applyProtection="1">
      <alignment/>
      <protection hidden="1"/>
    </xf>
    <xf numFmtId="2" fontId="49" fillId="34" borderId="0" xfId="0" applyNumberFormat="1" applyFont="1" applyFill="1" applyBorder="1" applyAlignment="1" applyProtection="1">
      <alignment/>
      <protection hidden="1"/>
    </xf>
    <xf numFmtId="0" fontId="49" fillId="34" borderId="0" xfId="0" applyFont="1" applyFill="1" applyBorder="1" applyAlignment="1" applyProtection="1">
      <alignment/>
      <protection hidden="1"/>
    </xf>
    <xf numFmtId="0" fontId="50" fillId="34" borderId="0" xfId="0" applyFont="1" applyFill="1" applyBorder="1" applyAlignment="1" applyProtection="1">
      <alignment horizontal="left"/>
      <protection hidden="1"/>
    </xf>
    <xf numFmtId="4" fontId="1" fillId="36" borderId="31" xfId="0" applyNumberFormat="1" applyFont="1" applyFill="1" applyBorder="1" applyAlignment="1" applyProtection="1">
      <alignment/>
      <protection hidden="1" locked="0"/>
    </xf>
    <xf numFmtId="4" fontId="1" fillId="36" borderId="29" xfId="0" applyNumberFormat="1" applyFont="1" applyFill="1" applyBorder="1" applyAlignment="1" applyProtection="1">
      <alignment/>
      <protection hidden="1" locked="0"/>
    </xf>
    <xf numFmtId="4" fontId="1" fillId="35" borderId="29" xfId="0" applyNumberFormat="1" applyFont="1" applyFill="1" applyBorder="1" applyAlignment="1" applyProtection="1">
      <alignment/>
      <protection hidden="1"/>
    </xf>
    <xf numFmtId="4" fontId="1" fillId="36" borderId="32" xfId="0" applyNumberFormat="1" applyFont="1" applyFill="1" applyBorder="1" applyAlignment="1" applyProtection="1">
      <alignment/>
      <protection hidden="1" locked="0"/>
    </xf>
    <xf numFmtId="4" fontId="1" fillId="36" borderId="33" xfId="0" applyNumberFormat="1" applyFont="1" applyFill="1" applyBorder="1" applyAlignment="1" applyProtection="1">
      <alignment/>
      <protection hidden="1" locked="0"/>
    </xf>
    <xf numFmtId="4" fontId="1" fillId="35" borderId="33" xfId="0" applyNumberFormat="1" applyFont="1" applyFill="1" applyBorder="1" applyAlignment="1" applyProtection="1">
      <alignment/>
      <protection hidden="1"/>
    </xf>
    <xf numFmtId="2" fontId="1" fillId="36" borderId="33" xfId="0" applyNumberFormat="1" applyFont="1" applyFill="1" applyBorder="1" applyAlignment="1" applyProtection="1">
      <alignment/>
      <protection hidden="1" locked="0"/>
    </xf>
    <xf numFmtId="1" fontId="1" fillId="36" borderId="33" xfId="0" applyNumberFormat="1" applyFont="1" applyFill="1" applyBorder="1" applyAlignment="1" applyProtection="1">
      <alignment/>
      <protection hidden="1" locked="0"/>
    </xf>
    <xf numFmtId="14" fontId="1" fillId="36" borderId="34" xfId="0" applyNumberFormat="1" applyFont="1" applyFill="1" applyBorder="1" applyAlignment="1" applyProtection="1">
      <alignment/>
      <protection hidden="1" locked="0"/>
    </xf>
    <xf numFmtId="3" fontId="1" fillId="35" borderId="35" xfId="0" applyNumberFormat="1" applyFont="1" applyFill="1" applyBorder="1" applyAlignment="1" applyProtection="1">
      <alignment horizontal="right"/>
      <protection hidden="1"/>
    </xf>
    <xf numFmtId="4" fontId="1" fillId="35" borderId="35" xfId="0" applyNumberFormat="1" applyFont="1" applyFill="1" applyBorder="1" applyAlignment="1" applyProtection="1">
      <alignment horizontal="right"/>
      <protection hidden="1"/>
    </xf>
    <xf numFmtId="4" fontId="1" fillId="36" borderId="35" xfId="0" applyNumberFormat="1" applyFont="1" applyFill="1" applyBorder="1" applyAlignment="1" applyProtection="1">
      <alignment horizontal="right"/>
      <protection hidden="1"/>
    </xf>
    <xf numFmtId="0" fontId="8" fillId="37" borderId="35" xfId="0" applyFont="1" applyFill="1" applyBorder="1" applyAlignment="1" applyProtection="1">
      <alignment horizontal="left"/>
      <protection hidden="1"/>
    </xf>
    <xf numFmtId="0" fontId="7" fillId="37" borderId="36" xfId="0" applyFont="1" applyFill="1" applyBorder="1" applyAlignment="1" applyProtection="1">
      <alignment horizontal="left" wrapText="1"/>
      <protection hidden="1"/>
    </xf>
    <xf numFmtId="0" fontId="7" fillId="37" borderId="37" xfId="0" applyFont="1" applyFill="1" applyBorder="1" applyAlignment="1" applyProtection="1">
      <alignment horizontal="left" wrapText="1"/>
      <protection hidden="1"/>
    </xf>
    <xf numFmtId="0" fontId="7" fillId="37" borderId="38" xfId="0" applyFont="1" applyFill="1" applyBorder="1" applyAlignment="1" applyProtection="1">
      <alignment horizontal="left" wrapText="1"/>
      <protection hidden="1"/>
    </xf>
    <xf numFmtId="0" fontId="5" fillId="37" borderId="36" xfId="0" applyFont="1" applyFill="1" applyBorder="1" applyAlignment="1" applyProtection="1">
      <alignment horizontal="left"/>
      <protection hidden="1"/>
    </xf>
    <xf numFmtId="0" fontId="5" fillId="37" borderId="37" xfId="0" applyFont="1" applyFill="1" applyBorder="1" applyAlignment="1" applyProtection="1">
      <alignment horizontal="left"/>
      <protection hidden="1"/>
    </xf>
    <xf numFmtId="0" fontId="5" fillId="37" borderId="38" xfId="0" applyFont="1" applyFill="1" applyBorder="1" applyAlignment="1" applyProtection="1">
      <alignment horizontal="left"/>
      <protection hidden="1"/>
    </xf>
    <xf numFmtId="0" fontId="5" fillId="37" borderId="36" xfId="0" applyFont="1" applyFill="1" applyBorder="1" applyAlignment="1" applyProtection="1">
      <alignment horizontal="center"/>
      <protection hidden="1"/>
    </xf>
    <xf numFmtId="0" fontId="5" fillId="37" borderId="37" xfId="0" applyFont="1" applyFill="1" applyBorder="1" applyAlignment="1" applyProtection="1">
      <alignment horizontal="center"/>
      <protection hidden="1"/>
    </xf>
    <xf numFmtId="0" fontId="5" fillId="37" borderId="38" xfId="0" applyFont="1" applyFill="1" applyBorder="1" applyAlignment="1" applyProtection="1">
      <alignment horizontal="center"/>
      <protection hidden="1"/>
    </xf>
    <xf numFmtId="1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39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5" fillId="37" borderId="35" xfId="0" applyFont="1" applyFill="1" applyBorder="1" applyAlignment="1" applyProtection="1">
      <alignment horizontal="left"/>
      <protection hidden="1"/>
    </xf>
    <xf numFmtId="14" fontId="0" fillId="0" borderId="40" xfId="0" applyNumberFormat="1" applyBorder="1" applyAlignment="1" applyProtection="1">
      <alignment horizontal="center"/>
      <protection hidden="1"/>
    </xf>
    <xf numFmtId="14" fontId="0" fillId="0" borderId="41" xfId="0" applyNumberFormat="1" applyBorder="1" applyAlignment="1" applyProtection="1">
      <alignment horizontal="center"/>
      <protection hidden="1"/>
    </xf>
    <xf numFmtId="2" fontId="0" fillId="35" borderId="42" xfId="0" applyNumberFormat="1" applyFill="1" applyBorder="1" applyAlignment="1" applyProtection="1">
      <alignment horizontal="center" vertical="center" wrapText="1"/>
      <protection hidden="1"/>
    </xf>
    <xf numFmtId="2" fontId="0" fillId="35" borderId="27" xfId="0" applyNumberFormat="1" applyFill="1" applyBorder="1" applyAlignment="1" applyProtection="1">
      <alignment horizontal="center" vertical="center" wrapText="1"/>
      <protection hidden="1"/>
    </xf>
    <xf numFmtId="1" fontId="1" fillId="35" borderId="43" xfId="0" applyNumberFormat="1" applyFont="1" applyFill="1" applyBorder="1" applyAlignment="1" applyProtection="1">
      <alignment horizontal="center"/>
      <protection hidden="1"/>
    </xf>
    <xf numFmtId="1" fontId="1" fillId="35" borderId="25" xfId="0" applyNumberFormat="1" applyFont="1" applyFill="1" applyBorder="1" applyAlignment="1" applyProtection="1">
      <alignment horizontal="center"/>
      <protection hidden="1"/>
    </xf>
    <xf numFmtId="0" fontId="50" fillId="34" borderId="0" xfId="0" applyFont="1" applyFill="1" applyBorder="1" applyAlignment="1" applyProtection="1">
      <alignment horizontal="left"/>
      <protection hidden="1"/>
    </xf>
    <xf numFmtId="4" fontId="0" fillId="34" borderId="0" xfId="0" applyNumberFormat="1" applyFill="1" applyBorder="1" applyAlignment="1" applyProtection="1">
      <alignment horizontal="center" vertical="center" wrapText="1"/>
      <protection hidden="1"/>
    </xf>
    <xf numFmtId="1" fontId="5" fillId="37" borderId="44" xfId="0" applyNumberFormat="1" applyFont="1" applyFill="1" applyBorder="1" applyAlignment="1" applyProtection="1">
      <alignment horizontal="left"/>
      <protection hidden="1"/>
    </xf>
    <xf numFmtId="1" fontId="5" fillId="37" borderId="45" xfId="0" applyNumberFormat="1" applyFont="1" applyFill="1" applyBorder="1" applyAlignment="1" applyProtection="1">
      <alignment horizontal="left"/>
      <protection hidden="1"/>
    </xf>
    <xf numFmtId="1" fontId="5" fillId="37" borderId="46" xfId="0" applyNumberFormat="1" applyFont="1" applyFill="1" applyBorder="1" applyAlignment="1" applyProtection="1">
      <alignment horizontal="left"/>
      <protection hidden="1"/>
    </xf>
    <xf numFmtId="1" fontId="5" fillId="37" borderId="47" xfId="0" applyNumberFormat="1" applyFont="1" applyFill="1" applyBorder="1" applyAlignment="1" applyProtection="1">
      <alignment horizontal="left"/>
      <protection hidden="1"/>
    </xf>
    <xf numFmtId="1" fontId="5" fillId="37" borderId="35" xfId="0" applyNumberFormat="1" applyFont="1" applyFill="1" applyBorder="1" applyAlignment="1" applyProtection="1">
      <alignment horizontal="left"/>
      <protection hidden="1"/>
    </xf>
    <xf numFmtId="1" fontId="5" fillId="37" borderId="48" xfId="0" applyNumberFormat="1" applyFont="1" applyFill="1" applyBorder="1" applyAlignment="1" applyProtection="1">
      <alignment horizontal="left"/>
      <protection hidden="1"/>
    </xf>
    <xf numFmtId="4" fontId="6" fillId="34" borderId="49" xfId="0" applyNumberFormat="1" applyFont="1" applyFill="1" applyBorder="1" applyAlignment="1" applyProtection="1">
      <alignment horizontal="center" vertical="center" wrapText="1"/>
      <protection hidden="1"/>
    </xf>
    <xf numFmtId="4" fontId="6" fillId="34" borderId="50" xfId="0" applyNumberFormat="1" applyFont="1" applyFill="1" applyBorder="1" applyAlignment="1" applyProtection="1">
      <alignment horizontal="center" vertical="center" wrapText="1"/>
      <protection hidden="1"/>
    </xf>
    <xf numFmtId="4" fontId="6" fillId="34" borderId="25" xfId="0" applyNumberFormat="1" applyFont="1" applyFill="1" applyBorder="1" applyAlignment="1" applyProtection="1">
      <alignment horizontal="center" vertical="center" wrapText="1"/>
      <protection hidden="1"/>
    </xf>
    <xf numFmtId="4" fontId="6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47" xfId="0" applyFont="1" applyFill="1" applyBorder="1" applyAlignment="1" applyProtection="1">
      <alignment/>
      <protection hidden="1"/>
    </xf>
    <xf numFmtId="0" fontId="5" fillId="37" borderId="35" xfId="0" applyFont="1" applyFill="1" applyBorder="1" applyAlignment="1" applyProtection="1">
      <alignment/>
      <protection hidden="1"/>
    </xf>
    <xf numFmtId="0" fontId="5" fillId="37" borderId="48" xfId="0" applyFont="1" applyFill="1" applyBorder="1" applyAlignment="1" applyProtection="1">
      <alignment/>
      <protection hidden="1"/>
    </xf>
    <xf numFmtId="0" fontId="5" fillId="37" borderId="51" xfId="0" applyFont="1" applyFill="1" applyBorder="1" applyAlignment="1" applyProtection="1">
      <alignment/>
      <protection hidden="1"/>
    </xf>
    <xf numFmtId="0" fontId="5" fillId="37" borderId="52" xfId="0" applyFont="1" applyFill="1" applyBorder="1" applyAlignment="1" applyProtection="1">
      <alignment/>
      <protection hidden="1"/>
    </xf>
    <xf numFmtId="0" fontId="5" fillId="37" borderId="53" xfId="0" applyFont="1" applyFill="1" applyBorder="1" applyAlignment="1" applyProtection="1">
      <alignment/>
      <protection hidden="1"/>
    </xf>
    <xf numFmtId="14" fontId="0" fillId="0" borderId="54" xfId="0" applyNumberFormat="1" applyBorder="1" applyAlignment="1" applyProtection="1">
      <alignment horizontal="center"/>
      <protection hidden="1"/>
    </xf>
    <xf numFmtId="14" fontId="0" fillId="0" borderId="55" xfId="0" applyNumberFormat="1" applyBorder="1" applyAlignment="1" applyProtection="1">
      <alignment horizontal="center"/>
      <protection hidden="1"/>
    </xf>
    <xf numFmtId="14" fontId="0" fillId="0" borderId="56" xfId="0" applyNumberFormat="1" applyBorder="1" applyAlignment="1" applyProtection="1">
      <alignment horizontal="center"/>
      <protection hidden="1"/>
    </xf>
    <xf numFmtId="14" fontId="0" fillId="0" borderId="57" xfId="0" applyNumberFormat="1" applyBorder="1" applyAlignment="1" applyProtection="1">
      <alignment horizontal="center"/>
      <protection hidden="1"/>
    </xf>
    <xf numFmtId="14" fontId="0" fillId="0" borderId="58" xfId="0" applyNumberFormat="1" applyBorder="1" applyAlignment="1" applyProtection="1">
      <alignment horizontal="center"/>
      <protection hidden="1"/>
    </xf>
    <xf numFmtId="14" fontId="0" fillId="0" borderId="59" xfId="0" applyNumberFormat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hidden="1"/>
    </xf>
    <xf numFmtId="0" fontId="0" fillId="37" borderId="35" xfId="0" applyFill="1" applyBorder="1" applyAlignment="1" applyProtection="1">
      <alignment/>
      <protection hidden="1"/>
    </xf>
    <xf numFmtId="0" fontId="0" fillId="37" borderId="36" xfId="0" applyFill="1" applyBorder="1" applyAlignment="1" applyProtection="1">
      <alignment/>
      <protection hidden="1"/>
    </xf>
    <xf numFmtId="0" fontId="0" fillId="37" borderId="51" xfId="0" applyFill="1" applyBorder="1" applyAlignment="1" applyProtection="1">
      <alignment/>
      <protection hidden="1"/>
    </xf>
    <xf numFmtId="0" fontId="0" fillId="37" borderId="52" xfId="0" applyFill="1" applyBorder="1" applyAlignment="1" applyProtection="1">
      <alignment/>
      <protection hidden="1"/>
    </xf>
    <xf numFmtId="0" fontId="0" fillId="37" borderId="60" xfId="0" applyFill="1" applyBorder="1" applyAlignment="1" applyProtection="1">
      <alignment/>
      <protection hidden="1"/>
    </xf>
    <xf numFmtId="4" fontId="47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37" borderId="44" xfId="0" applyNumberFormat="1" applyFill="1" applyBorder="1" applyAlignment="1" applyProtection="1">
      <alignment horizontal="left"/>
      <protection hidden="1"/>
    </xf>
    <xf numFmtId="1" fontId="0" fillId="37" borderId="45" xfId="0" applyNumberFormat="1" applyFill="1" applyBorder="1" applyAlignment="1" applyProtection="1">
      <alignment horizontal="left"/>
      <protection hidden="1"/>
    </xf>
    <xf numFmtId="1" fontId="0" fillId="37" borderId="61" xfId="0" applyNumberFormat="1" applyFill="1" applyBorder="1" applyAlignment="1" applyProtection="1">
      <alignment horizontal="left"/>
      <protection hidden="1"/>
    </xf>
    <xf numFmtId="0" fontId="6" fillId="34" borderId="3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" fontId="0" fillId="37" borderId="47" xfId="0" applyNumberFormat="1" applyFill="1" applyBorder="1" applyAlignment="1" applyProtection="1">
      <alignment horizontal="left"/>
      <protection hidden="1"/>
    </xf>
    <xf numFmtId="1" fontId="0" fillId="37" borderId="35" xfId="0" applyNumberFormat="1" applyFill="1" applyBorder="1" applyAlignment="1" applyProtection="1">
      <alignment horizontal="left"/>
      <protection hidden="1"/>
    </xf>
    <xf numFmtId="1" fontId="0" fillId="37" borderId="36" xfId="0" applyNumberFormat="1" applyFill="1" applyBorder="1" applyAlignment="1" applyProtection="1">
      <alignment horizontal="left"/>
      <protection hidden="1"/>
    </xf>
    <xf numFmtId="172" fontId="1" fillId="35" borderId="35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47625</xdr:rowOff>
    </xdr:from>
    <xdr:to>
      <xdr:col>10</xdr:col>
      <xdr:colOff>0</xdr:colOff>
      <xdr:row>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47625"/>
          <a:ext cx="1447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133350</xdr:rowOff>
    </xdr:from>
    <xdr:to>
      <xdr:col>7</xdr:col>
      <xdr:colOff>9525</xdr:colOff>
      <xdr:row>6</xdr:row>
      <xdr:rowOff>123825</xdr:rowOff>
    </xdr:to>
    <xdr:pic>
      <xdr:nvPicPr>
        <xdr:cNvPr id="3" name="Picture 4" descr="логотип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81050"/>
          <a:ext cx="2724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38100</xdr:rowOff>
    </xdr:from>
    <xdr:to>
      <xdr:col>12</xdr:col>
      <xdr:colOff>28575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3</xdr:col>
      <xdr:colOff>552450</xdr:colOff>
      <xdr:row>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3009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</xdr:row>
      <xdr:rowOff>28575</xdr:rowOff>
    </xdr:from>
    <xdr:to>
      <xdr:col>6</xdr:col>
      <xdr:colOff>142875</xdr:colOff>
      <xdr:row>5</xdr:row>
      <xdr:rowOff>133350</xdr:rowOff>
    </xdr:to>
    <xdr:pic>
      <xdr:nvPicPr>
        <xdr:cNvPr id="3" name="Picture 4" descr="логотип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514350"/>
          <a:ext cx="2733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SheetLayoutView="100" workbookViewId="0" topLeftCell="A61">
      <selection activeCell="E17" sqref="E17"/>
    </sheetView>
  </sheetViews>
  <sheetFormatPr defaultColWidth="9.125" defaultRowHeight="12.75"/>
  <cols>
    <col min="1" max="1" width="7.625" style="6" customWidth="1"/>
    <col min="2" max="2" width="14.50390625" style="6" customWidth="1"/>
    <col min="3" max="3" width="2.375" style="2" customWidth="1"/>
    <col min="4" max="4" width="11.50390625" style="3" customWidth="1"/>
    <col min="5" max="5" width="12.125" style="3" customWidth="1"/>
    <col min="6" max="6" width="11.50390625" style="3" customWidth="1"/>
    <col min="7" max="7" width="12.125" style="3" customWidth="1"/>
    <col min="8" max="8" width="12.50390625" style="3" customWidth="1"/>
    <col min="9" max="9" width="2.125" style="26" customWidth="1"/>
    <col min="10" max="10" width="1.4921875" style="26" customWidth="1"/>
    <col min="11" max="11" width="0.5" style="4" customWidth="1"/>
    <col min="12" max="12" width="9.125" style="11" hidden="1" customWidth="1"/>
    <col min="13" max="13" width="9.50390625" style="12" hidden="1" customWidth="1"/>
    <col min="14" max="14" width="9.50390625" style="5" customWidth="1"/>
    <col min="15" max="16384" width="9.125" style="5" customWidth="1"/>
  </cols>
  <sheetData>
    <row r="1" spans="1:11" ht="12.75">
      <c r="A1" s="49"/>
      <c r="B1" s="49"/>
      <c r="C1" s="50"/>
      <c r="D1" s="26"/>
      <c r="E1" s="26"/>
      <c r="F1" s="26"/>
      <c r="G1" s="26"/>
      <c r="H1" s="26"/>
      <c r="K1" s="64"/>
    </row>
    <row r="2" spans="1:11" ht="12.75">
      <c r="A2" s="49"/>
      <c r="B2" s="49"/>
      <c r="C2" s="50"/>
      <c r="D2" s="26"/>
      <c r="E2" s="26"/>
      <c r="F2" s="26"/>
      <c r="G2" s="26"/>
      <c r="H2" s="26"/>
      <c r="K2" s="64"/>
    </row>
    <row r="3" spans="1:11" ht="12.75">
      <c r="A3" s="49"/>
      <c r="B3" s="49"/>
      <c r="C3" s="50"/>
      <c r="D3" s="26"/>
      <c r="E3" s="26"/>
      <c r="F3" s="26"/>
      <c r="G3" s="26"/>
      <c r="H3" s="26"/>
      <c r="K3" s="64"/>
    </row>
    <row r="4" spans="1:11" ht="12.75">
      <c r="A4" s="49"/>
      <c r="B4" s="49"/>
      <c r="C4" s="50"/>
      <c r="D4" s="26"/>
      <c r="E4" s="26"/>
      <c r="F4" s="26"/>
      <c r="G4" s="26"/>
      <c r="H4" s="26"/>
      <c r="K4" s="64"/>
    </row>
    <row r="5" spans="1:11" ht="17.25" customHeight="1">
      <c r="A5" s="49"/>
      <c r="B5" s="111" t="s">
        <v>17</v>
      </c>
      <c r="C5" s="111"/>
      <c r="D5" s="111"/>
      <c r="E5" s="111"/>
      <c r="F5" s="111"/>
      <c r="G5" s="26"/>
      <c r="H5" s="26"/>
      <c r="K5" s="64"/>
    </row>
    <row r="6" spans="1:11" ht="17.25" customHeight="1">
      <c r="A6" s="49"/>
      <c r="B6" s="111"/>
      <c r="C6" s="111"/>
      <c r="D6" s="111"/>
      <c r="E6" s="111"/>
      <c r="F6" s="111"/>
      <c r="G6" s="26"/>
      <c r="H6" s="26"/>
      <c r="K6" s="64"/>
    </row>
    <row r="7" spans="1:11" ht="12.75" customHeight="1">
      <c r="A7" s="49"/>
      <c r="B7" s="78"/>
      <c r="C7" s="78"/>
      <c r="D7" s="78"/>
      <c r="E7" s="78"/>
      <c r="F7" s="78"/>
      <c r="G7" s="26"/>
      <c r="H7" s="26"/>
      <c r="K7" s="64"/>
    </row>
    <row r="8" spans="1:11" ht="28.5" customHeight="1" thickBot="1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64"/>
    </row>
    <row r="9" spans="1:11" ht="12.75">
      <c r="A9" s="113" t="s">
        <v>15</v>
      </c>
      <c r="B9" s="114"/>
      <c r="C9" s="115"/>
      <c r="D9" s="79">
        <v>200000</v>
      </c>
      <c r="E9" s="26"/>
      <c r="F9" s="26"/>
      <c r="G9" s="26"/>
      <c r="H9" s="26"/>
      <c r="K9" s="64"/>
    </row>
    <row r="10" spans="1:11" ht="12.75">
      <c r="A10" s="116" t="s">
        <v>16</v>
      </c>
      <c r="B10" s="117"/>
      <c r="C10" s="118"/>
      <c r="D10" s="80">
        <v>20</v>
      </c>
      <c r="E10" s="26"/>
      <c r="F10" s="26"/>
      <c r="G10" s="26"/>
      <c r="H10" s="26"/>
      <c r="K10" s="64"/>
    </row>
    <row r="11" spans="1:14" s="10" customFormat="1" ht="12.75">
      <c r="A11" s="123" t="s">
        <v>0</v>
      </c>
      <c r="B11" s="124"/>
      <c r="C11" s="125"/>
      <c r="D11" s="81">
        <f>D9*(100-D10)/100</f>
        <v>160000</v>
      </c>
      <c r="E11" s="34"/>
      <c r="F11" s="34"/>
      <c r="G11" s="34"/>
      <c r="H11" s="34"/>
      <c r="I11" s="26"/>
      <c r="J11" s="26"/>
      <c r="K11" s="1"/>
      <c r="L11" s="11"/>
      <c r="M11" s="12"/>
      <c r="N11" s="5"/>
    </row>
    <row r="12" spans="1:14" s="10" customFormat="1" ht="12.75">
      <c r="A12" s="123" t="s">
        <v>1</v>
      </c>
      <c r="B12" s="124"/>
      <c r="C12" s="125"/>
      <c r="D12" s="85">
        <v>20.5</v>
      </c>
      <c r="E12" s="35"/>
      <c r="F12" s="24"/>
      <c r="G12" s="24"/>
      <c r="H12" s="36"/>
      <c r="I12" s="24"/>
      <c r="J12" s="24"/>
      <c r="K12" s="1"/>
      <c r="L12" s="11"/>
      <c r="M12" s="12"/>
      <c r="N12" s="5"/>
    </row>
    <row r="13" spans="1:14" s="10" customFormat="1" ht="12.75">
      <c r="A13" s="123" t="s">
        <v>2</v>
      </c>
      <c r="B13" s="124"/>
      <c r="C13" s="125"/>
      <c r="D13" s="69">
        <v>60</v>
      </c>
      <c r="E13" s="24"/>
      <c r="F13" s="25"/>
      <c r="G13" s="25"/>
      <c r="H13" s="25"/>
      <c r="I13" s="25"/>
      <c r="J13" s="25"/>
      <c r="K13" s="1"/>
      <c r="L13" s="11"/>
      <c r="M13" s="12"/>
      <c r="N13" s="5"/>
    </row>
    <row r="14" spans="1:14" s="10" customFormat="1" ht="13.5" thickBot="1">
      <c r="A14" s="126" t="s">
        <v>3</v>
      </c>
      <c r="B14" s="127"/>
      <c r="C14" s="128"/>
      <c r="D14" s="70">
        <v>41091</v>
      </c>
      <c r="E14" s="25"/>
      <c r="F14" s="25"/>
      <c r="G14" s="25"/>
      <c r="H14" s="25"/>
      <c r="I14" s="25"/>
      <c r="J14" s="25"/>
      <c r="K14" s="1"/>
      <c r="L14" s="11"/>
      <c r="M14" s="12"/>
      <c r="N14" s="5"/>
    </row>
    <row r="15" spans="1:14" s="10" customFormat="1" ht="27" customHeight="1">
      <c r="A15" s="102" t="s">
        <v>19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"/>
      <c r="L15" s="11"/>
      <c r="M15" s="12"/>
      <c r="N15" s="5"/>
    </row>
    <row r="16" spans="1:14" s="10" customFormat="1" ht="12.75">
      <c r="A16" s="104" t="s">
        <v>23</v>
      </c>
      <c r="B16" s="104"/>
      <c r="C16" s="104"/>
      <c r="D16" s="104"/>
      <c r="E16" s="151">
        <v>1.5</v>
      </c>
      <c r="F16" s="25"/>
      <c r="G16" s="25"/>
      <c r="H16" s="25"/>
      <c r="I16" s="25"/>
      <c r="J16" s="25"/>
      <c r="K16" s="1"/>
      <c r="L16" s="11"/>
      <c r="M16" s="12"/>
      <c r="N16" s="5"/>
    </row>
    <row r="17" spans="1:14" s="10" customFormat="1" ht="12.75">
      <c r="A17" s="104" t="s">
        <v>18</v>
      </c>
      <c r="B17" s="104"/>
      <c r="C17" s="104"/>
      <c r="D17" s="104"/>
      <c r="E17" s="88">
        <v>0</v>
      </c>
      <c r="F17" s="25"/>
      <c r="G17" s="25"/>
      <c r="H17" s="25"/>
      <c r="I17" s="25"/>
      <c r="J17" s="25"/>
      <c r="K17" s="1"/>
      <c r="L17" s="11"/>
      <c r="M17" s="12"/>
      <c r="N17" s="5"/>
    </row>
    <row r="18" spans="1:14" s="10" customFormat="1" ht="12.75">
      <c r="A18" s="104" t="s">
        <v>20</v>
      </c>
      <c r="B18" s="104"/>
      <c r="C18" s="104"/>
      <c r="D18" s="104"/>
      <c r="E18" s="88">
        <f>D11*1.5%</f>
        <v>2400</v>
      </c>
      <c r="F18" s="25"/>
      <c r="G18" s="25"/>
      <c r="H18" s="25"/>
      <c r="I18" s="25"/>
      <c r="J18" s="25"/>
      <c r="K18" s="1"/>
      <c r="L18" s="11"/>
      <c r="M18" s="12"/>
      <c r="N18" s="5"/>
    </row>
    <row r="19" spans="1:14" s="10" customFormat="1" ht="12.75">
      <c r="A19" s="104" t="s">
        <v>22</v>
      </c>
      <c r="B19" s="104"/>
      <c r="C19" s="104"/>
      <c r="D19" s="104"/>
      <c r="E19" s="89" t="s">
        <v>24</v>
      </c>
      <c r="F19" s="25"/>
      <c r="G19" s="25"/>
      <c r="H19" s="25"/>
      <c r="I19" s="25"/>
      <c r="J19" s="25"/>
      <c r="K19" s="1"/>
      <c r="L19" s="11"/>
      <c r="M19" s="12"/>
      <c r="N19" s="5"/>
    </row>
    <row r="20" spans="1:14" s="10" customFormat="1" ht="12.75">
      <c r="A20" s="95" t="s">
        <v>25</v>
      </c>
      <c r="B20" s="96"/>
      <c r="C20" s="96"/>
      <c r="D20" s="97"/>
      <c r="E20" s="89" t="s">
        <v>24</v>
      </c>
      <c r="F20" s="25"/>
      <c r="G20" s="25"/>
      <c r="H20" s="25"/>
      <c r="I20" s="25"/>
      <c r="J20" s="25"/>
      <c r="K20" s="1"/>
      <c r="L20" s="11"/>
      <c r="M20" s="12"/>
      <c r="N20" s="5"/>
    </row>
    <row r="21" spans="1:14" s="10" customFormat="1" ht="12.75">
      <c r="A21" s="92" t="s">
        <v>29</v>
      </c>
      <c r="B21" s="93"/>
      <c r="C21" s="93"/>
      <c r="D21" s="94"/>
      <c r="E21" s="90">
        <v>5</v>
      </c>
      <c r="F21" s="25"/>
      <c r="G21" s="25"/>
      <c r="H21" s="25"/>
      <c r="I21" s="25"/>
      <c r="J21" s="25"/>
      <c r="K21" s="1"/>
      <c r="L21" s="11"/>
      <c r="M21" s="12"/>
      <c r="N21" s="5"/>
    </row>
    <row r="22" spans="1:14" s="10" customFormat="1" ht="12.75">
      <c r="A22" s="98" t="s">
        <v>26</v>
      </c>
      <c r="B22" s="99"/>
      <c r="C22" s="99"/>
      <c r="D22" s="100"/>
      <c r="E22" s="89">
        <f>D9*E21/100</f>
        <v>10000</v>
      </c>
      <c r="F22" s="25"/>
      <c r="G22" s="25"/>
      <c r="H22" s="25"/>
      <c r="I22" s="25"/>
      <c r="J22" s="25"/>
      <c r="K22" s="1"/>
      <c r="L22" s="11"/>
      <c r="M22" s="12"/>
      <c r="N22" s="5"/>
    </row>
    <row r="23" spans="1:14" s="10" customFormat="1" ht="12.75">
      <c r="A23" s="98" t="s">
        <v>27</v>
      </c>
      <c r="B23" s="99"/>
      <c r="C23" s="99"/>
      <c r="D23" s="100"/>
      <c r="E23" s="90">
        <v>1200</v>
      </c>
      <c r="F23" s="25"/>
      <c r="G23" s="25"/>
      <c r="H23" s="25"/>
      <c r="I23" s="25"/>
      <c r="J23" s="25"/>
      <c r="K23" s="1"/>
      <c r="L23" s="11"/>
      <c r="M23" s="12"/>
      <c r="N23" s="5"/>
    </row>
    <row r="24" spans="1:14" s="10" customFormat="1" ht="13.5" thickBot="1">
      <c r="A24" s="91" t="s">
        <v>7</v>
      </c>
      <c r="B24" s="91"/>
      <c r="C24" s="91"/>
      <c r="D24" s="91"/>
      <c r="E24" s="89">
        <f>SUM(E16,E17,E18,E22,E23)</f>
        <v>13601.5</v>
      </c>
      <c r="F24" s="25"/>
      <c r="G24" s="25"/>
      <c r="H24" s="25"/>
      <c r="I24" s="25"/>
      <c r="J24" s="25"/>
      <c r="K24" s="1"/>
      <c r="L24" s="11"/>
      <c r="M24" s="12"/>
      <c r="N24" s="5"/>
    </row>
    <row r="25" spans="1:14" s="10" customFormat="1" ht="21" customHeight="1" thickBot="1">
      <c r="A25" s="119" t="s">
        <v>28</v>
      </c>
      <c r="B25" s="120"/>
      <c r="C25" s="120"/>
      <c r="D25" s="120"/>
      <c r="E25" s="120"/>
      <c r="F25" s="121"/>
      <c r="G25" s="121"/>
      <c r="H25" s="122"/>
      <c r="I25" s="112"/>
      <c r="J25" s="112"/>
      <c r="K25" s="1"/>
      <c r="L25" s="11"/>
      <c r="M25" s="12"/>
      <c r="N25" s="5"/>
    </row>
    <row r="26" spans="1:14" s="10" customFormat="1" ht="40.5" customHeight="1" thickBot="1">
      <c r="A26" s="71" t="s">
        <v>4</v>
      </c>
      <c r="B26" s="54" t="s">
        <v>5</v>
      </c>
      <c r="C26" s="107" t="s">
        <v>6</v>
      </c>
      <c r="D26" s="108"/>
      <c r="E26" s="56" t="s">
        <v>7</v>
      </c>
      <c r="F26" s="57" t="s">
        <v>10</v>
      </c>
      <c r="G26" s="57" t="s">
        <v>11</v>
      </c>
      <c r="H26" s="58" t="s">
        <v>13</v>
      </c>
      <c r="I26" s="27"/>
      <c r="J26" s="27"/>
      <c r="K26" s="1"/>
      <c r="L26" s="11"/>
      <c r="M26" s="12"/>
      <c r="N26" s="5"/>
    </row>
    <row r="27" spans="1:14" s="10" customFormat="1" ht="13.5" thickBot="1">
      <c r="A27" s="109" t="s">
        <v>7</v>
      </c>
      <c r="B27" s="110"/>
      <c r="C27" s="62">
        <f>$D$14</f>
        <v>41091</v>
      </c>
      <c r="D27" s="68"/>
      <c r="E27" s="59">
        <f aca="true" t="shared" si="0" ref="E27:E58">F27+G27</f>
        <v>243366.56</v>
      </c>
      <c r="F27" s="60">
        <f>SUM(F28:F65536)+SUM(I28:J65536)</f>
        <v>160000</v>
      </c>
      <c r="G27" s="61">
        <f>SUM(G28:G65536)</f>
        <v>83366.56</v>
      </c>
      <c r="H27" s="63">
        <f>$D$11</f>
        <v>160000</v>
      </c>
      <c r="I27" s="28"/>
      <c r="J27" s="28"/>
      <c r="K27" s="1">
        <f>ROW(K27)</f>
        <v>27</v>
      </c>
      <c r="L27" s="11"/>
      <c r="M27" s="12"/>
      <c r="N27" s="5"/>
    </row>
    <row r="28" spans="1:14" s="10" customFormat="1" ht="12.75">
      <c r="A28" s="18">
        <v>1</v>
      </c>
      <c r="B28" s="23" t="str">
        <f aca="true" t="shared" si="1" ref="B28:B91">CONCATENATE(INT((A28-1)/12)+1,"-й рік ",A28-1-INT((A28-1)/12)*12+1,"-й міс")</f>
        <v>1-й рік 1-й міс</v>
      </c>
      <c r="C28" s="131">
        <f>DATE(YEAR(C27),MONTH(C27)+1,DAY(C27))</f>
        <v>41122</v>
      </c>
      <c r="D28" s="132"/>
      <c r="E28" s="13">
        <f t="shared" si="0"/>
        <v>5400</v>
      </c>
      <c r="F28" s="7">
        <f>IF($D$11/$D$13&lt;H27,$D$11/$D$13,H27)</f>
        <v>2666.67</v>
      </c>
      <c r="G28" s="7">
        <f>H27*$D$12/12/100</f>
        <v>2733.33</v>
      </c>
      <c r="H28" s="7">
        <f aca="true" t="shared" si="2" ref="H28:H91">H27-F28-I28-J28</f>
        <v>157333.33</v>
      </c>
      <c r="I28" s="29"/>
      <c r="J28" s="29"/>
      <c r="K28" s="9">
        <f aca="true" t="shared" si="3" ref="K28:K91">IF(ISBLANK(I27),VALUE(K27),ROW(I27))</f>
        <v>27</v>
      </c>
      <c r="L28" s="11">
        <f>$D$13</f>
        <v>60</v>
      </c>
      <c r="M28" s="12" t="e">
        <f>INDEX(#REF!,K28,1)</f>
        <v>#REF!</v>
      </c>
      <c r="N28" s="5"/>
    </row>
    <row r="29" spans="1:14" s="10" customFormat="1" ht="12.75">
      <c r="A29" s="18">
        <v>2</v>
      </c>
      <c r="B29" s="23" t="str">
        <f t="shared" si="1"/>
        <v>1-й рік 2-й міс</v>
      </c>
      <c r="C29" s="105">
        <f>DATE(YEAR(C28),MONTH(C28)+1,DAY(C28))</f>
        <v>41153</v>
      </c>
      <c r="D29" s="106"/>
      <c r="E29" s="13">
        <f t="shared" si="0"/>
        <v>5354.45</v>
      </c>
      <c r="F29" s="7">
        <f>IF($D$11/$D$13&lt;H28,$D$11/$D$13,H28)</f>
        <v>2666.67</v>
      </c>
      <c r="G29" s="7">
        <f aca="true" t="shared" si="4" ref="G29:G92">H28*$D$12/12/100</f>
        <v>2687.78</v>
      </c>
      <c r="H29" s="7">
        <f t="shared" si="2"/>
        <v>154666.66</v>
      </c>
      <c r="I29" s="29"/>
      <c r="J29" s="29"/>
      <c r="K29" s="9">
        <f t="shared" si="3"/>
        <v>27</v>
      </c>
      <c r="L29" s="11">
        <f aca="true" t="shared" si="5" ref="L29:L92">L28+K28-K29</f>
        <v>60</v>
      </c>
      <c r="M29" s="12" t="e">
        <f>INDEX(#REF!,K29,1)</f>
        <v>#REF!</v>
      </c>
      <c r="N29" s="5"/>
    </row>
    <row r="30" spans="1:14" s="10" customFormat="1" ht="12.75">
      <c r="A30" s="18">
        <v>3</v>
      </c>
      <c r="B30" s="23" t="str">
        <f t="shared" si="1"/>
        <v>1-й рік 3-й міс</v>
      </c>
      <c r="C30" s="105">
        <f aca="true" t="shared" si="6" ref="C30:C93">DATE(YEAR(C29),MONTH(C29)+1,DAY(C29))</f>
        <v>41183</v>
      </c>
      <c r="D30" s="106"/>
      <c r="E30" s="13">
        <f t="shared" si="0"/>
        <v>5308.89</v>
      </c>
      <c r="F30" s="7">
        <f aca="true" t="shared" si="7" ref="F30:F93">IF($D$11/$D$13&lt;H29,$D$11/$D$13,H29)</f>
        <v>2666.67</v>
      </c>
      <c r="G30" s="7">
        <f t="shared" si="4"/>
        <v>2642.22</v>
      </c>
      <c r="H30" s="7">
        <f t="shared" si="2"/>
        <v>151999.99</v>
      </c>
      <c r="I30" s="29"/>
      <c r="J30" s="29"/>
      <c r="K30" s="9">
        <f t="shared" si="3"/>
        <v>27</v>
      </c>
      <c r="L30" s="11">
        <f t="shared" si="5"/>
        <v>60</v>
      </c>
      <c r="M30" s="12" t="e">
        <f>INDEX(#REF!,K30,1)</f>
        <v>#REF!</v>
      </c>
      <c r="N30" s="5"/>
    </row>
    <row r="31" spans="1:14" s="10" customFormat="1" ht="12.75">
      <c r="A31" s="18">
        <v>4</v>
      </c>
      <c r="B31" s="23" t="str">
        <f t="shared" si="1"/>
        <v>1-й рік 4-й міс</v>
      </c>
      <c r="C31" s="105">
        <f t="shared" si="6"/>
        <v>41214</v>
      </c>
      <c r="D31" s="106"/>
      <c r="E31" s="13">
        <f t="shared" si="0"/>
        <v>5263.34</v>
      </c>
      <c r="F31" s="7">
        <f t="shared" si="7"/>
        <v>2666.67</v>
      </c>
      <c r="G31" s="7">
        <f t="shared" si="4"/>
        <v>2596.67</v>
      </c>
      <c r="H31" s="7">
        <f t="shared" si="2"/>
        <v>149333.32</v>
      </c>
      <c r="I31" s="29"/>
      <c r="J31" s="29"/>
      <c r="K31" s="9">
        <f t="shared" si="3"/>
        <v>27</v>
      </c>
      <c r="L31" s="11">
        <f t="shared" si="5"/>
        <v>60</v>
      </c>
      <c r="M31" s="12" t="e">
        <f>INDEX(#REF!,K31,1)</f>
        <v>#REF!</v>
      </c>
      <c r="N31" s="5"/>
    </row>
    <row r="32" spans="1:14" s="10" customFormat="1" ht="12.75">
      <c r="A32" s="18">
        <v>5</v>
      </c>
      <c r="B32" s="23" t="str">
        <f t="shared" si="1"/>
        <v>1-й рік 5-й міс</v>
      </c>
      <c r="C32" s="105">
        <f t="shared" si="6"/>
        <v>41244</v>
      </c>
      <c r="D32" s="106"/>
      <c r="E32" s="13">
        <f t="shared" si="0"/>
        <v>5217.78</v>
      </c>
      <c r="F32" s="7">
        <f t="shared" si="7"/>
        <v>2666.67</v>
      </c>
      <c r="G32" s="7">
        <f t="shared" si="4"/>
        <v>2551.11</v>
      </c>
      <c r="H32" s="7">
        <f t="shared" si="2"/>
        <v>146666.65</v>
      </c>
      <c r="I32" s="29"/>
      <c r="J32" s="29"/>
      <c r="K32" s="9">
        <f t="shared" si="3"/>
        <v>27</v>
      </c>
      <c r="L32" s="11">
        <f t="shared" si="5"/>
        <v>60</v>
      </c>
      <c r="M32" s="12" t="e">
        <f>INDEX(#REF!,K32,1)</f>
        <v>#REF!</v>
      </c>
      <c r="N32" s="5"/>
    </row>
    <row r="33" spans="1:14" s="10" customFormat="1" ht="12.75">
      <c r="A33" s="18">
        <v>6</v>
      </c>
      <c r="B33" s="23" t="str">
        <f t="shared" si="1"/>
        <v>1-й рік 6-й міс</v>
      </c>
      <c r="C33" s="105">
        <f t="shared" si="6"/>
        <v>41275</v>
      </c>
      <c r="D33" s="106"/>
      <c r="E33" s="13">
        <f t="shared" si="0"/>
        <v>5172.23</v>
      </c>
      <c r="F33" s="7">
        <f t="shared" si="7"/>
        <v>2666.67</v>
      </c>
      <c r="G33" s="7">
        <f t="shared" si="4"/>
        <v>2505.56</v>
      </c>
      <c r="H33" s="7">
        <f t="shared" si="2"/>
        <v>143999.98</v>
      </c>
      <c r="I33" s="29"/>
      <c r="J33" s="29"/>
      <c r="K33" s="9">
        <f t="shared" si="3"/>
        <v>27</v>
      </c>
      <c r="L33" s="11">
        <f t="shared" si="5"/>
        <v>60</v>
      </c>
      <c r="M33" s="12" t="e">
        <f>INDEX(#REF!,K33,1)</f>
        <v>#REF!</v>
      </c>
      <c r="N33" s="5"/>
    </row>
    <row r="34" spans="1:14" s="10" customFormat="1" ht="12.75">
      <c r="A34" s="18">
        <v>7</v>
      </c>
      <c r="B34" s="23" t="str">
        <f t="shared" si="1"/>
        <v>1-й рік 7-й міс</v>
      </c>
      <c r="C34" s="105">
        <f t="shared" si="6"/>
        <v>41306</v>
      </c>
      <c r="D34" s="106"/>
      <c r="E34" s="13">
        <f t="shared" si="0"/>
        <v>5126.67</v>
      </c>
      <c r="F34" s="7">
        <f t="shared" si="7"/>
        <v>2666.67</v>
      </c>
      <c r="G34" s="7">
        <f t="shared" si="4"/>
        <v>2460</v>
      </c>
      <c r="H34" s="7">
        <f t="shared" si="2"/>
        <v>141333.31</v>
      </c>
      <c r="I34" s="29"/>
      <c r="J34" s="29"/>
      <c r="K34" s="9">
        <f t="shared" si="3"/>
        <v>27</v>
      </c>
      <c r="L34" s="11">
        <f t="shared" si="5"/>
        <v>60</v>
      </c>
      <c r="M34" s="12" t="e">
        <f>INDEX(#REF!,K34,1)</f>
        <v>#REF!</v>
      </c>
      <c r="N34" s="5"/>
    </row>
    <row r="35" spans="1:14" s="10" customFormat="1" ht="12.75">
      <c r="A35" s="18">
        <v>8</v>
      </c>
      <c r="B35" s="23" t="str">
        <f t="shared" si="1"/>
        <v>1-й рік 8-й міс</v>
      </c>
      <c r="C35" s="105">
        <f t="shared" si="6"/>
        <v>41334</v>
      </c>
      <c r="D35" s="106"/>
      <c r="E35" s="13">
        <f t="shared" si="0"/>
        <v>5081.11</v>
      </c>
      <c r="F35" s="7">
        <f t="shared" si="7"/>
        <v>2666.67</v>
      </c>
      <c r="G35" s="7">
        <f t="shared" si="4"/>
        <v>2414.44</v>
      </c>
      <c r="H35" s="7">
        <f t="shared" si="2"/>
        <v>138666.64</v>
      </c>
      <c r="I35" s="29"/>
      <c r="J35" s="29"/>
      <c r="K35" s="9">
        <f t="shared" si="3"/>
        <v>27</v>
      </c>
      <c r="L35" s="11">
        <f t="shared" si="5"/>
        <v>60</v>
      </c>
      <c r="M35" s="12" t="e">
        <f>INDEX(#REF!,K35,1)</f>
        <v>#REF!</v>
      </c>
      <c r="N35" s="5"/>
    </row>
    <row r="36" spans="1:14" s="10" customFormat="1" ht="12.75">
      <c r="A36" s="18">
        <v>9</v>
      </c>
      <c r="B36" s="23" t="str">
        <f t="shared" si="1"/>
        <v>1-й рік 9-й міс</v>
      </c>
      <c r="C36" s="105">
        <f t="shared" si="6"/>
        <v>41365</v>
      </c>
      <c r="D36" s="106"/>
      <c r="E36" s="13">
        <f t="shared" si="0"/>
        <v>5035.56</v>
      </c>
      <c r="F36" s="7">
        <f t="shared" si="7"/>
        <v>2666.67</v>
      </c>
      <c r="G36" s="7">
        <f t="shared" si="4"/>
        <v>2368.89</v>
      </c>
      <c r="H36" s="7">
        <f t="shared" si="2"/>
        <v>135999.97</v>
      </c>
      <c r="I36" s="29"/>
      <c r="J36" s="29"/>
      <c r="K36" s="9">
        <f t="shared" si="3"/>
        <v>27</v>
      </c>
      <c r="L36" s="11">
        <f t="shared" si="5"/>
        <v>60</v>
      </c>
      <c r="M36" s="12" t="e">
        <f>INDEX(#REF!,K36,1)</f>
        <v>#REF!</v>
      </c>
      <c r="N36" s="5"/>
    </row>
    <row r="37" spans="1:14" s="10" customFormat="1" ht="12.75">
      <c r="A37" s="18">
        <v>10</v>
      </c>
      <c r="B37" s="23" t="str">
        <f t="shared" si="1"/>
        <v>1-й рік 10-й міс</v>
      </c>
      <c r="C37" s="105">
        <f t="shared" si="6"/>
        <v>41395</v>
      </c>
      <c r="D37" s="106"/>
      <c r="E37" s="13">
        <f t="shared" si="0"/>
        <v>4990</v>
      </c>
      <c r="F37" s="7">
        <f t="shared" si="7"/>
        <v>2666.67</v>
      </c>
      <c r="G37" s="7">
        <f t="shared" si="4"/>
        <v>2323.33</v>
      </c>
      <c r="H37" s="7">
        <f t="shared" si="2"/>
        <v>133333.3</v>
      </c>
      <c r="I37" s="29"/>
      <c r="J37" s="29"/>
      <c r="K37" s="9">
        <f t="shared" si="3"/>
        <v>27</v>
      </c>
      <c r="L37" s="11">
        <f t="shared" si="5"/>
        <v>60</v>
      </c>
      <c r="M37" s="12" t="e">
        <f>INDEX(#REF!,K37,1)</f>
        <v>#REF!</v>
      </c>
      <c r="N37" s="5"/>
    </row>
    <row r="38" spans="1:14" s="10" customFormat="1" ht="12.75">
      <c r="A38" s="18">
        <v>11</v>
      </c>
      <c r="B38" s="23" t="str">
        <f t="shared" si="1"/>
        <v>1-й рік 11-й міс</v>
      </c>
      <c r="C38" s="105">
        <f t="shared" si="6"/>
        <v>41426</v>
      </c>
      <c r="D38" s="106"/>
      <c r="E38" s="13">
        <f t="shared" si="0"/>
        <v>4944.45</v>
      </c>
      <c r="F38" s="7">
        <f t="shared" si="7"/>
        <v>2666.67</v>
      </c>
      <c r="G38" s="7">
        <f t="shared" si="4"/>
        <v>2277.78</v>
      </c>
      <c r="H38" s="7">
        <f t="shared" si="2"/>
        <v>130666.63</v>
      </c>
      <c r="I38" s="29"/>
      <c r="J38" s="29"/>
      <c r="K38" s="9">
        <f t="shared" si="3"/>
        <v>27</v>
      </c>
      <c r="L38" s="11">
        <f t="shared" si="5"/>
        <v>60</v>
      </c>
      <c r="M38" s="12" t="e">
        <f>INDEX(#REF!,K38,1)</f>
        <v>#REF!</v>
      </c>
      <c r="N38" s="5"/>
    </row>
    <row r="39" spans="1:14" s="10" customFormat="1" ht="12.75">
      <c r="A39" s="19">
        <v>12</v>
      </c>
      <c r="B39" s="32" t="str">
        <f t="shared" si="1"/>
        <v>1-й рік 12-й міс</v>
      </c>
      <c r="C39" s="129">
        <f t="shared" si="6"/>
        <v>41456</v>
      </c>
      <c r="D39" s="130"/>
      <c r="E39" s="21">
        <f t="shared" si="0"/>
        <v>4898.89</v>
      </c>
      <c r="F39" s="20">
        <f t="shared" si="7"/>
        <v>2666.67</v>
      </c>
      <c r="G39" s="20">
        <f t="shared" si="4"/>
        <v>2232.22</v>
      </c>
      <c r="H39" s="20">
        <f t="shared" si="2"/>
        <v>127999.96</v>
      </c>
      <c r="I39" s="29"/>
      <c r="J39" s="29"/>
      <c r="K39" s="9">
        <f t="shared" si="3"/>
        <v>27</v>
      </c>
      <c r="L39" s="11">
        <f t="shared" si="5"/>
        <v>60</v>
      </c>
      <c r="M39" s="12" t="e">
        <f>INDEX(#REF!,K39,1)</f>
        <v>#REF!</v>
      </c>
      <c r="N39" s="5"/>
    </row>
    <row r="40" spans="1:14" s="10" customFormat="1" ht="12.75">
      <c r="A40" s="15">
        <v>13</v>
      </c>
      <c r="B40" s="30" t="str">
        <f t="shared" si="1"/>
        <v>2-й рік 1-й міс</v>
      </c>
      <c r="C40" s="133">
        <f t="shared" si="6"/>
        <v>41487</v>
      </c>
      <c r="D40" s="134"/>
      <c r="E40" s="17">
        <f t="shared" si="0"/>
        <v>4853.34</v>
      </c>
      <c r="F40" s="16">
        <f t="shared" si="7"/>
        <v>2666.67</v>
      </c>
      <c r="G40" s="16">
        <f t="shared" si="4"/>
        <v>2186.67</v>
      </c>
      <c r="H40" s="16">
        <f t="shared" si="2"/>
        <v>125333.29</v>
      </c>
      <c r="I40" s="29"/>
      <c r="J40" s="29"/>
      <c r="K40" s="9">
        <f t="shared" si="3"/>
        <v>27</v>
      </c>
      <c r="L40" s="11">
        <f t="shared" si="5"/>
        <v>60</v>
      </c>
      <c r="M40" s="12" t="e">
        <f>INDEX(#REF!,K40,1)</f>
        <v>#REF!</v>
      </c>
      <c r="N40" s="5"/>
    </row>
    <row r="41" spans="1:14" s="10" customFormat="1" ht="12.75">
      <c r="A41" s="18">
        <v>14</v>
      </c>
      <c r="B41" s="23" t="str">
        <f t="shared" si="1"/>
        <v>2-й рік 2-й міс</v>
      </c>
      <c r="C41" s="105">
        <f t="shared" si="6"/>
        <v>41518</v>
      </c>
      <c r="D41" s="106"/>
      <c r="E41" s="13">
        <f t="shared" si="0"/>
        <v>4807.78</v>
      </c>
      <c r="F41" s="7">
        <f t="shared" si="7"/>
        <v>2666.67</v>
      </c>
      <c r="G41" s="7">
        <f t="shared" si="4"/>
        <v>2141.11</v>
      </c>
      <c r="H41" s="7">
        <f t="shared" si="2"/>
        <v>122666.62</v>
      </c>
      <c r="I41" s="29"/>
      <c r="J41" s="29"/>
      <c r="K41" s="9">
        <f t="shared" si="3"/>
        <v>27</v>
      </c>
      <c r="L41" s="11">
        <f t="shared" si="5"/>
        <v>60</v>
      </c>
      <c r="M41" s="12" t="e">
        <f>INDEX(#REF!,K41,1)</f>
        <v>#REF!</v>
      </c>
      <c r="N41" s="5"/>
    </row>
    <row r="42" spans="1:14" s="10" customFormat="1" ht="12.75">
      <c r="A42" s="18">
        <v>15</v>
      </c>
      <c r="B42" s="23" t="str">
        <f t="shared" si="1"/>
        <v>2-й рік 3-й міс</v>
      </c>
      <c r="C42" s="105">
        <f t="shared" si="6"/>
        <v>41548</v>
      </c>
      <c r="D42" s="106"/>
      <c r="E42" s="13">
        <f t="shared" si="0"/>
        <v>4762.22</v>
      </c>
      <c r="F42" s="7">
        <f t="shared" si="7"/>
        <v>2666.67</v>
      </c>
      <c r="G42" s="7">
        <f t="shared" si="4"/>
        <v>2095.55</v>
      </c>
      <c r="H42" s="7">
        <f t="shared" si="2"/>
        <v>119999.95</v>
      </c>
      <c r="I42" s="29"/>
      <c r="J42" s="29"/>
      <c r="K42" s="9">
        <f t="shared" si="3"/>
        <v>27</v>
      </c>
      <c r="L42" s="11">
        <f t="shared" si="5"/>
        <v>60</v>
      </c>
      <c r="M42" s="12" t="e">
        <f>INDEX(#REF!,K42,1)</f>
        <v>#REF!</v>
      </c>
      <c r="N42" s="5"/>
    </row>
    <row r="43" spans="1:14" s="10" customFormat="1" ht="12.75">
      <c r="A43" s="18">
        <v>16</v>
      </c>
      <c r="B43" s="23" t="str">
        <f t="shared" si="1"/>
        <v>2-й рік 4-й міс</v>
      </c>
      <c r="C43" s="105">
        <f t="shared" si="6"/>
        <v>41579</v>
      </c>
      <c r="D43" s="106"/>
      <c r="E43" s="13">
        <f t="shared" si="0"/>
        <v>4716.67</v>
      </c>
      <c r="F43" s="7">
        <f t="shared" si="7"/>
        <v>2666.67</v>
      </c>
      <c r="G43" s="7">
        <f t="shared" si="4"/>
        <v>2050</v>
      </c>
      <c r="H43" s="7">
        <f t="shared" si="2"/>
        <v>117333.28</v>
      </c>
      <c r="I43" s="29"/>
      <c r="J43" s="29"/>
      <c r="K43" s="9">
        <f t="shared" si="3"/>
        <v>27</v>
      </c>
      <c r="L43" s="11">
        <f t="shared" si="5"/>
        <v>60</v>
      </c>
      <c r="M43" s="12" t="e">
        <f>INDEX(#REF!,K43,1)</f>
        <v>#REF!</v>
      </c>
      <c r="N43" s="5"/>
    </row>
    <row r="44" spans="1:14" s="10" customFormat="1" ht="12.75">
      <c r="A44" s="18">
        <v>17</v>
      </c>
      <c r="B44" s="23" t="str">
        <f t="shared" si="1"/>
        <v>2-й рік 5-й міс</v>
      </c>
      <c r="C44" s="105">
        <f t="shared" si="6"/>
        <v>41609</v>
      </c>
      <c r="D44" s="106"/>
      <c r="E44" s="13">
        <f t="shared" si="0"/>
        <v>4671.11</v>
      </c>
      <c r="F44" s="7">
        <f t="shared" si="7"/>
        <v>2666.67</v>
      </c>
      <c r="G44" s="7">
        <f t="shared" si="4"/>
        <v>2004.44</v>
      </c>
      <c r="H44" s="7">
        <f t="shared" si="2"/>
        <v>114666.61</v>
      </c>
      <c r="I44" s="29"/>
      <c r="J44" s="29"/>
      <c r="K44" s="9">
        <f t="shared" si="3"/>
        <v>27</v>
      </c>
      <c r="L44" s="11">
        <f t="shared" si="5"/>
        <v>60</v>
      </c>
      <c r="M44" s="12" t="e">
        <f>INDEX(#REF!,K44,1)</f>
        <v>#REF!</v>
      </c>
      <c r="N44" s="5"/>
    </row>
    <row r="45" spans="1:14" s="10" customFormat="1" ht="12.75">
      <c r="A45" s="18">
        <v>18</v>
      </c>
      <c r="B45" s="23" t="str">
        <f t="shared" si="1"/>
        <v>2-й рік 6-й міс</v>
      </c>
      <c r="C45" s="105">
        <f t="shared" si="6"/>
        <v>41640</v>
      </c>
      <c r="D45" s="106"/>
      <c r="E45" s="13">
        <f t="shared" si="0"/>
        <v>4625.56</v>
      </c>
      <c r="F45" s="7">
        <f t="shared" si="7"/>
        <v>2666.67</v>
      </c>
      <c r="G45" s="7">
        <f t="shared" si="4"/>
        <v>1958.89</v>
      </c>
      <c r="H45" s="7">
        <f t="shared" si="2"/>
        <v>111999.94</v>
      </c>
      <c r="I45" s="29"/>
      <c r="J45" s="29"/>
      <c r="K45" s="9">
        <f t="shared" si="3"/>
        <v>27</v>
      </c>
      <c r="L45" s="11">
        <f t="shared" si="5"/>
        <v>60</v>
      </c>
      <c r="M45" s="12" t="e">
        <f>INDEX(#REF!,K45,1)</f>
        <v>#REF!</v>
      </c>
      <c r="N45" s="5"/>
    </row>
    <row r="46" spans="1:14" s="10" customFormat="1" ht="12.75">
      <c r="A46" s="18">
        <v>19</v>
      </c>
      <c r="B46" s="23" t="str">
        <f t="shared" si="1"/>
        <v>2-й рік 7-й міс</v>
      </c>
      <c r="C46" s="105">
        <f t="shared" si="6"/>
        <v>41671</v>
      </c>
      <c r="D46" s="106"/>
      <c r="E46" s="13">
        <f t="shared" si="0"/>
        <v>4580</v>
      </c>
      <c r="F46" s="7">
        <f t="shared" si="7"/>
        <v>2666.67</v>
      </c>
      <c r="G46" s="7">
        <f t="shared" si="4"/>
        <v>1913.33</v>
      </c>
      <c r="H46" s="7">
        <f t="shared" si="2"/>
        <v>109333.27</v>
      </c>
      <c r="I46" s="29"/>
      <c r="J46" s="29"/>
      <c r="K46" s="9">
        <f t="shared" si="3"/>
        <v>27</v>
      </c>
      <c r="L46" s="11">
        <f t="shared" si="5"/>
        <v>60</v>
      </c>
      <c r="M46" s="12" t="e">
        <f>INDEX(#REF!,K46,1)</f>
        <v>#REF!</v>
      </c>
      <c r="N46" s="5"/>
    </row>
    <row r="47" spans="1:14" s="10" customFormat="1" ht="12.75">
      <c r="A47" s="18">
        <v>20</v>
      </c>
      <c r="B47" s="23" t="str">
        <f t="shared" si="1"/>
        <v>2-й рік 8-й міс</v>
      </c>
      <c r="C47" s="105">
        <f t="shared" si="6"/>
        <v>41699</v>
      </c>
      <c r="D47" s="106"/>
      <c r="E47" s="13">
        <f t="shared" si="0"/>
        <v>4534.45</v>
      </c>
      <c r="F47" s="7">
        <f t="shared" si="7"/>
        <v>2666.67</v>
      </c>
      <c r="G47" s="7">
        <f t="shared" si="4"/>
        <v>1867.78</v>
      </c>
      <c r="H47" s="7">
        <f t="shared" si="2"/>
        <v>106666.6</v>
      </c>
      <c r="I47" s="29"/>
      <c r="J47" s="29"/>
      <c r="K47" s="9">
        <f t="shared" si="3"/>
        <v>27</v>
      </c>
      <c r="L47" s="11">
        <f t="shared" si="5"/>
        <v>60</v>
      </c>
      <c r="M47" s="12" t="e">
        <f>INDEX(#REF!,K47,1)</f>
        <v>#REF!</v>
      </c>
      <c r="N47" s="5"/>
    </row>
    <row r="48" spans="1:14" s="10" customFormat="1" ht="12.75">
      <c r="A48" s="18">
        <v>21</v>
      </c>
      <c r="B48" s="23" t="str">
        <f t="shared" si="1"/>
        <v>2-й рік 9-й міс</v>
      </c>
      <c r="C48" s="105">
        <f t="shared" si="6"/>
        <v>41730</v>
      </c>
      <c r="D48" s="106"/>
      <c r="E48" s="13">
        <f t="shared" si="0"/>
        <v>4488.89</v>
      </c>
      <c r="F48" s="7">
        <f t="shared" si="7"/>
        <v>2666.67</v>
      </c>
      <c r="G48" s="7">
        <f t="shared" si="4"/>
        <v>1822.22</v>
      </c>
      <c r="H48" s="7">
        <f t="shared" si="2"/>
        <v>103999.93</v>
      </c>
      <c r="I48" s="29"/>
      <c r="J48" s="29"/>
      <c r="K48" s="9">
        <f t="shared" si="3"/>
        <v>27</v>
      </c>
      <c r="L48" s="11">
        <f t="shared" si="5"/>
        <v>60</v>
      </c>
      <c r="M48" s="12" t="e">
        <f>INDEX(#REF!,K48,1)</f>
        <v>#REF!</v>
      </c>
      <c r="N48" s="5"/>
    </row>
    <row r="49" spans="1:14" s="10" customFormat="1" ht="12.75">
      <c r="A49" s="18">
        <v>22</v>
      </c>
      <c r="B49" s="23" t="str">
        <f t="shared" si="1"/>
        <v>2-й рік 10-й міс</v>
      </c>
      <c r="C49" s="105">
        <f t="shared" si="6"/>
        <v>41760</v>
      </c>
      <c r="D49" s="106"/>
      <c r="E49" s="13">
        <f t="shared" si="0"/>
        <v>4443.34</v>
      </c>
      <c r="F49" s="7">
        <f t="shared" si="7"/>
        <v>2666.67</v>
      </c>
      <c r="G49" s="7">
        <f t="shared" si="4"/>
        <v>1776.67</v>
      </c>
      <c r="H49" s="7">
        <f t="shared" si="2"/>
        <v>101333.26</v>
      </c>
      <c r="I49" s="29"/>
      <c r="J49" s="29"/>
      <c r="K49" s="9">
        <f t="shared" si="3"/>
        <v>27</v>
      </c>
      <c r="L49" s="11">
        <f t="shared" si="5"/>
        <v>60</v>
      </c>
      <c r="M49" s="12" t="e">
        <f>INDEX(#REF!,K49,1)</f>
        <v>#REF!</v>
      </c>
      <c r="N49" s="5"/>
    </row>
    <row r="50" spans="1:14" s="10" customFormat="1" ht="12.75">
      <c r="A50" s="18">
        <v>23</v>
      </c>
      <c r="B50" s="23" t="str">
        <f t="shared" si="1"/>
        <v>2-й рік 11-й міс</v>
      </c>
      <c r="C50" s="105">
        <f t="shared" si="6"/>
        <v>41791</v>
      </c>
      <c r="D50" s="106"/>
      <c r="E50" s="13">
        <f t="shared" si="0"/>
        <v>4397.78</v>
      </c>
      <c r="F50" s="7">
        <f t="shared" si="7"/>
        <v>2666.67</v>
      </c>
      <c r="G50" s="7">
        <f t="shared" si="4"/>
        <v>1731.11</v>
      </c>
      <c r="H50" s="7">
        <f t="shared" si="2"/>
        <v>98666.59</v>
      </c>
      <c r="I50" s="29"/>
      <c r="J50" s="29"/>
      <c r="K50" s="9">
        <f t="shared" si="3"/>
        <v>27</v>
      </c>
      <c r="L50" s="11">
        <f t="shared" si="5"/>
        <v>60</v>
      </c>
      <c r="M50" s="12" t="e">
        <f>INDEX(#REF!,K50,1)</f>
        <v>#REF!</v>
      </c>
      <c r="N50" s="5"/>
    </row>
    <row r="51" spans="1:14" s="10" customFormat="1" ht="12.75">
      <c r="A51" s="19">
        <v>24</v>
      </c>
      <c r="B51" s="32" t="str">
        <f t="shared" si="1"/>
        <v>2-й рік 12-й міс</v>
      </c>
      <c r="C51" s="129">
        <f t="shared" si="6"/>
        <v>41821</v>
      </c>
      <c r="D51" s="130"/>
      <c r="E51" s="21">
        <f t="shared" si="0"/>
        <v>4352.22</v>
      </c>
      <c r="F51" s="20">
        <f t="shared" si="7"/>
        <v>2666.67</v>
      </c>
      <c r="G51" s="20">
        <f t="shared" si="4"/>
        <v>1685.55</v>
      </c>
      <c r="H51" s="20">
        <f t="shared" si="2"/>
        <v>95999.92</v>
      </c>
      <c r="I51" s="29"/>
      <c r="J51" s="29"/>
      <c r="K51" s="9">
        <f t="shared" si="3"/>
        <v>27</v>
      </c>
      <c r="L51" s="11">
        <f t="shared" si="5"/>
        <v>60</v>
      </c>
      <c r="M51" s="12" t="e">
        <f>INDEX(#REF!,K51,1)</f>
        <v>#REF!</v>
      </c>
      <c r="N51" s="5"/>
    </row>
    <row r="52" spans="1:14" s="10" customFormat="1" ht="12.75">
      <c r="A52" s="15">
        <v>25</v>
      </c>
      <c r="B52" s="30" t="str">
        <f t="shared" si="1"/>
        <v>3-й рік 1-й міс</v>
      </c>
      <c r="C52" s="133">
        <f t="shared" si="6"/>
        <v>41852</v>
      </c>
      <c r="D52" s="134"/>
      <c r="E52" s="17">
        <f t="shared" si="0"/>
        <v>4306.67</v>
      </c>
      <c r="F52" s="16">
        <f t="shared" si="7"/>
        <v>2666.67</v>
      </c>
      <c r="G52" s="16">
        <f t="shared" si="4"/>
        <v>1640</v>
      </c>
      <c r="H52" s="16">
        <f t="shared" si="2"/>
        <v>93333.25</v>
      </c>
      <c r="I52" s="29"/>
      <c r="J52" s="29"/>
      <c r="K52" s="9">
        <f t="shared" si="3"/>
        <v>27</v>
      </c>
      <c r="L52" s="11">
        <f t="shared" si="5"/>
        <v>60</v>
      </c>
      <c r="M52" s="12" t="e">
        <f>INDEX(#REF!,K52,1)</f>
        <v>#REF!</v>
      </c>
      <c r="N52" s="5"/>
    </row>
    <row r="53" spans="1:14" s="10" customFormat="1" ht="12.75">
      <c r="A53" s="18">
        <v>26</v>
      </c>
      <c r="B53" s="23" t="str">
        <f t="shared" si="1"/>
        <v>3-й рік 2-й міс</v>
      </c>
      <c r="C53" s="105">
        <f t="shared" si="6"/>
        <v>41883</v>
      </c>
      <c r="D53" s="106"/>
      <c r="E53" s="13">
        <f t="shared" si="0"/>
        <v>4261.11</v>
      </c>
      <c r="F53" s="7">
        <f t="shared" si="7"/>
        <v>2666.67</v>
      </c>
      <c r="G53" s="7">
        <f t="shared" si="4"/>
        <v>1594.44</v>
      </c>
      <c r="H53" s="7">
        <f t="shared" si="2"/>
        <v>90666.58</v>
      </c>
      <c r="I53" s="29"/>
      <c r="J53" s="29"/>
      <c r="K53" s="9">
        <f t="shared" si="3"/>
        <v>27</v>
      </c>
      <c r="L53" s="11">
        <f t="shared" si="5"/>
        <v>60</v>
      </c>
      <c r="M53" s="12" t="e">
        <f>INDEX(#REF!,K53,1)</f>
        <v>#REF!</v>
      </c>
      <c r="N53" s="5"/>
    </row>
    <row r="54" spans="1:14" s="10" customFormat="1" ht="12.75">
      <c r="A54" s="18">
        <v>27</v>
      </c>
      <c r="B54" s="23" t="str">
        <f t="shared" si="1"/>
        <v>3-й рік 3-й міс</v>
      </c>
      <c r="C54" s="105">
        <f t="shared" si="6"/>
        <v>41913</v>
      </c>
      <c r="D54" s="106"/>
      <c r="E54" s="13">
        <f t="shared" si="0"/>
        <v>4215.56</v>
      </c>
      <c r="F54" s="7">
        <f t="shared" si="7"/>
        <v>2666.67</v>
      </c>
      <c r="G54" s="7">
        <f t="shared" si="4"/>
        <v>1548.89</v>
      </c>
      <c r="H54" s="7">
        <f t="shared" si="2"/>
        <v>87999.91</v>
      </c>
      <c r="I54" s="29"/>
      <c r="J54" s="29"/>
      <c r="K54" s="9">
        <f t="shared" si="3"/>
        <v>27</v>
      </c>
      <c r="L54" s="11">
        <f t="shared" si="5"/>
        <v>60</v>
      </c>
      <c r="M54" s="12" t="e">
        <f>INDEX(#REF!,K54,1)</f>
        <v>#REF!</v>
      </c>
      <c r="N54" s="5"/>
    </row>
    <row r="55" spans="1:14" s="10" customFormat="1" ht="12.75">
      <c r="A55" s="18">
        <v>28</v>
      </c>
      <c r="B55" s="23" t="str">
        <f t="shared" si="1"/>
        <v>3-й рік 4-й міс</v>
      </c>
      <c r="C55" s="105">
        <f t="shared" si="6"/>
        <v>41944</v>
      </c>
      <c r="D55" s="106"/>
      <c r="E55" s="13">
        <f t="shared" si="0"/>
        <v>4170</v>
      </c>
      <c r="F55" s="7">
        <f t="shared" si="7"/>
        <v>2666.67</v>
      </c>
      <c r="G55" s="7">
        <f t="shared" si="4"/>
        <v>1503.33</v>
      </c>
      <c r="H55" s="7">
        <f t="shared" si="2"/>
        <v>85333.24</v>
      </c>
      <c r="I55" s="29"/>
      <c r="J55" s="29"/>
      <c r="K55" s="9">
        <f t="shared" si="3"/>
        <v>27</v>
      </c>
      <c r="L55" s="11">
        <f t="shared" si="5"/>
        <v>60</v>
      </c>
      <c r="M55" s="12" t="e">
        <f>INDEX(#REF!,K55,1)</f>
        <v>#REF!</v>
      </c>
      <c r="N55" s="5"/>
    </row>
    <row r="56" spans="1:14" s="10" customFormat="1" ht="12.75">
      <c r="A56" s="18">
        <v>29</v>
      </c>
      <c r="B56" s="23" t="str">
        <f t="shared" si="1"/>
        <v>3-й рік 5-й міс</v>
      </c>
      <c r="C56" s="105">
        <f t="shared" si="6"/>
        <v>41974</v>
      </c>
      <c r="D56" s="106"/>
      <c r="E56" s="13">
        <f t="shared" si="0"/>
        <v>4124.45</v>
      </c>
      <c r="F56" s="7">
        <f t="shared" si="7"/>
        <v>2666.67</v>
      </c>
      <c r="G56" s="7">
        <f t="shared" si="4"/>
        <v>1457.78</v>
      </c>
      <c r="H56" s="7">
        <f t="shared" si="2"/>
        <v>82666.57</v>
      </c>
      <c r="I56" s="29"/>
      <c r="J56" s="29"/>
      <c r="K56" s="9">
        <f t="shared" si="3"/>
        <v>27</v>
      </c>
      <c r="L56" s="11">
        <f t="shared" si="5"/>
        <v>60</v>
      </c>
      <c r="M56" s="12" t="e">
        <f>INDEX(#REF!,K56,1)</f>
        <v>#REF!</v>
      </c>
      <c r="N56" s="5"/>
    </row>
    <row r="57" spans="1:14" s="10" customFormat="1" ht="12.75">
      <c r="A57" s="18">
        <v>30</v>
      </c>
      <c r="B57" s="23" t="str">
        <f t="shared" si="1"/>
        <v>3-й рік 6-й міс</v>
      </c>
      <c r="C57" s="105">
        <f t="shared" si="6"/>
        <v>42005</v>
      </c>
      <c r="D57" s="106"/>
      <c r="E57" s="13">
        <f t="shared" si="0"/>
        <v>4078.89</v>
      </c>
      <c r="F57" s="7">
        <f t="shared" si="7"/>
        <v>2666.67</v>
      </c>
      <c r="G57" s="7">
        <f t="shared" si="4"/>
        <v>1412.22</v>
      </c>
      <c r="H57" s="7">
        <f t="shared" si="2"/>
        <v>79999.9</v>
      </c>
      <c r="I57" s="29"/>
      <c r="J57" s="29"/>
      <c r="K57" s="9">
        <f t="shared" si="3"/>
        <v>27</v>
      </c>
      <c r="L57" s="11">
        <f t="shared" si="5"/>
        <v>60</v>
      </c>
      <c r="M57" s="12" t="e">
        <f>INDEX(#REF!,K57,1)</f>
        <v>#REF!</v>
      </c>
      <c r="N57" s="5"/>
    </row>
    <row r="58" spans="1:14" s="10" customFormat="1" ht="12.75">
      <c r="A58" s="18">
        <v>31</v>
      </c>
      <c r="B58" s="23" t="str">
        <f t="shared" si="1"/>
        <v>3-й рік 7-й міс</v>
      </c>
      <c r="C58" s="105">
        <f t="shared" si="6"/>
        <v>42036</v>
      </c>
      <c r="D58" s="106"/>
      <c r="E58" s="13">
        <f t="shared" si="0"/>
        <v>4033.33</v>
      </c>
      <c r="F58" s="7">
        <f t="shared" si="7"/>
        <v>2666.67</v>
      </c>
      <c r="G58" s="7">
        <f t="shared" si="4"/>
        <v>1366.66</v>
      </c>
      <c r="H58" s="7">
        <f t="shared" si="2"/>
        <v>77333.23</v>
      </c>
      <c r="I58" s="29"/>
      <c r="J58" s="29"/>
      <c r="K58" s="9">
        <f t="shared" si="3"/>
        <v>27</v>
      </c>
      <c r="L58" s="11">
        <f t="shared" si="5"/>
        <v>60</v>
      </c>
      <c r="M58" s="12" t="e">
        <f>INDEX(#REF!,K58,1)</f>
        <v>#REF!</v>
      </c>
      <c r="N58" s="5"/>
    </row>
    <row r="59" spans="1:14" s="10" customFormat="1" ht="12.75">
      <c r="A59" s="18">
        <v>32</v>
      </c>
      <c r="B59" s="23" t="str">
        <f t="shared" si="1"/>
        <v>3-й рік 8-й міс</v>
      </c>
      <c r="C59" s="105">
        <f t="shared" si="6"/>
        <v>42064</v>
      </c>
      <c r="D59" s="106"/>
      <c r="E59" s="13">
        <f aca="true" t="shared" si="8" ref="E59:E90">F59+G59</f>
        <v>3987.78</v>
      </c>
      <c r="F59" s="7">
        <f t="shared" si="7"/>
        <v>2666.67</v>
      </c>
      <c r="G59" s="7">
        <f t="shared" si="4"/>
        <v>1321.11</v>
      </c>
      <c r="H59" s="7">
        <f t="shared" si="2"/>
        <v>74666.56</v>
      </c>
      <c r="I59" s="29"/>
      <c r="J59" s="29"/>
      <c r="K59" s="9">
        <f t="shared" si="3"/>
        <v>27</v>
      </c>
      <c r="L59" s="11">
        <f t="shared" si="5"/>
        <v>60</v>
      </c>
      <c r="M59" s="12" t="e">
        <f>INDEX(#REF!,K59,1)</f>
        <v>#REF!</v>
      </c>
      <c r="N59" s="5"/>
    </row>
    <row r="60" spans="1:14" s="10" customFormat="1" ht="12.75">
      <c r="A60" s="18">
        <v>33</v>
      </c>
      <c r="B60" s="23" t="str">
        <f t="shared" si="1"/>
        <v>3-й рік 9-й міс</v>
      </c>
      <c r="C60" s="105">
        <f t="shared" si="6"/>
        <v>42095</v>
      </c>
      <c r="D60" s="106"/>
      <c r="E60" s="13">
        <f t="shared" si="8"/>
        <v>3942.22</v>
      </c>
      <c r="F60" s="7">
        <f t="shared" si="7"/>
        <v>2666.67</v>
      </c>
      <c r="G60" s="7">
        <f t="shared" si="4"/>
        <v>1275.55</v>
      </c>
      <c r="H60" s="7">
        <f t="shared" si="2"/>
        <v>71999.89</v>
      </c>
      <c r="I60" s="29"/>
      <c r="J60" s="29"/>
      <c r="K60" s="9">
        <f t="shared" si="3"/>
        <v>27</v>
      </c>
      <c r="L60" s="11">
        <f t="shared" si="5"/>
        <v>60</v>
      </c>
      <c r="M60" s="12" t="e">
        <f>INDEX(#REF!,K60,1)</f>
        <v>#REF!</v>
      </c>
      <c r="N60" s="5"/>
    </row>
    <row r="61" spans="1:14" s="10" customFormat="1" ht="12.75">
      <c r="A61" s="18">
        <v>34</v>
      </c>
      <c r="B61" s="23" t="str">
        <f t="shared" si="1"/>
        <v>3-й рік 10-й міс</v>
      </c>
      <c r="C61" s="105">
        <f t="shared" si="6"/>
        <v>42125</v>
      </c>
      <c r="D61" s="106"/>
      <c r="E61" s="13">
        <f t="shared" si="8"/>
        <v>3896.67</v>
      </c>
      <c r="F61" s="7">
        <f t="shared" si="7"/>
        <v>2666.67</v>
      </c>
      <c r="G61" s="7">
        <f t="shared" si="4"/>
        <v>1230</v>
      </c>
      <c r="H61" s="7">
        <f t="shared" si="2"/>
        <v>69333.22</v>
      </c>
      <c r="I61" s="29"/>
      <c r="J61" s="29"/>
      <c r="K61" s="9">
        <f t="shared" si="3"/>
        <v>27</v>
      </c>
      <c r="L61" s="11">
        <f t="shared" si="5"/>
        <v>60</v>
      </c>
      <c r="M61" s="12" t="e">
        <f>INDEX(#REF!,K61,1)</f>
        <v>#REF!</v>
      </c>
      <c r="N61" s="5"/>
    </row>
    <row r="62" spans="1:14" s="10" customFormat="1" ht="12.75">
      <c r="A62" s="18">
        <v>35</v>
      </c>
      <c r="B62" s="23" t="str">
        <f t="shared" si="1"/>
        <v>3-й рік 11-й міс</v>
      </c>
      <c r="C62" s="105">
        <f t="shared" si="6"/>
        <v>42156</v>
      </c>
      <c r="D62" s="106"/>
      <c r="E62" s="13">
        <f t="shared" si="8"/>
        <v>3851.11</v>
      </c>
      <c r="F62" s="7">
        <f t="shared" si="7"/>
        <v>2666.67</v>
      </c>
      <c r="G62" s="7">
        <f t="shared" si="4"/>
        <v>1184.44</v>
      </c>
      <c r="H62" s="7">
        <f t="shared" si="2"/>
        <v>66666.55</v>
      </c>
      <c r="I62" s="29"/>
      <c r="J62" s="29"/>
      <c r="K62" s="9">
        <f t="shared" si="3"/>
        <v>27</v>
      </c>
      <c r="L62" s="11">
        <f t="shared" si="5"/>
        <v>60</v>
      </c>
      <c r="M62" s="12" t="e">
        <f>INDEX(#REF!,K62,1)</f>
        <v>#REF!</v>
      </c>
      <c r="N62" s="5"/>
    </row>
    <row r="63" spans="1:14" s="10" customFormat="1" ht="12.75">
      <c r="A63" s="19">
        <v>36</v>
      </c>
      <c r="B63" s="32" t="str">
        <f t="shared" si="1"/>
        <v>3-й рік 12-й міс</v>
      </c>
      <c r="C63" s="129">
        <f t="shared" si="6"/>
        <v>42186</v>
      </c>
      <c r="D63" s="130"/>
      <c r="E63" s="21">
        <f t="shared" si="8"/>
        <v>3805.56</v>
      </c>
      <c r="F63" s="20">
        <f t="shared" si="7"/>
        <v>2666.67</v>
      </c>
      <c r="G63" s="20">
        <f t="shared" si="4"/>
        <v>1138.89</v>
      </c>
      <c r="H63" s="20">
        <f t="shared" si="2"/>
        <v>63999.88</v>
      </c>
      <c r="I63" s="29"/>
      <c r="J63" s="29"/>
      <c r="K63" s="9">
        <f t="shared" si="3"/>
        <v>27</v>
      </c>
      <c r="L63" s="11">
        <f t="shared" si="5"/>
        <v>60</v>
      </c>
      <c r="M63" s="12" t="e">
        <f>INDEX(#REF!,K63,1)</f>
        <v>#REF!</v>
      </c>
      <c r="N63" s="5"/>
    </row>
    <row r="64" spans="1:14" s="10" customFormat="1" ht="12.75">
      <c r="A64" s="15">
        <v>37</v>
      </c>
      <c r="B64" s="30" t="str">
        <f t="shared" si="1"/>
        <v>4-й рік 1-й міс</v>
      </c>
      <c r="C64" s="133">
        <f t="shared" si="6"/>
        <v>42217</v>
      </c>
      <c r="D64" s="134"/>
      <c r="E64" s="17">
        <f t="shared" si="8"/>
        <v>3760</v>
      </c>
      <c r="F64" s="16">
        <f t="shared" si="7"/>
        <v>2666.67</v>
      </c>
      <c r="G64" s="16">
        <f t="shared" si="4"/>
        <v>1093.33</v>
      </c>
      <c r="H64" s="16">
        <f t="shared" si="2"/>
        <v>61333.21</v>
      </c>
      <c r="I64" s="29"/>
      <c r="J64" s="29"/>
      <c r="K64" s="9">
        <f t="shared" si="3"/>
        <v>27</v>
      </c>
      <c r="L64" s="11">
        <f t="shared" si="5"/>
        <v>60</v>
      </c>
      <c r="M64" s="12" t="e">
        <f>INDEX(#REF!,K64,1)</f>
        <v>#REF!</v>
      </c>
      <c r="N64" s="5"/>
    </row>
    <row r="65" spans="1:14" s="10" customFormat="1" ht="12.75">
      <c r="A65" s="18">
        <v>38</v>
      </c>
      <c r="B65" s="23" t="str">
        <f t="shared" si="1"/>
        <v>4-й рік 2-й міс</v>
      </c>
      <c r="C65" s="105">
        <f t="shared" si="6"/>
        <v>42248</v>
      </c>
      <c r="D65" s="106"/>
      <c r="E65" s="13">
        <f t="shared" si="8"/>
        <v>3714.45</v>
      </c>
      <c r="F65" s="7">
        <f t="shared" si="7"/>
        <v>2666.67</v>
      </c>
      <c r="G65" s="7">
        <f t="shared" si="4"/>
        <v>1047.78</v>
      </c>
      <c r="H65" s="7">
        <f t="shared" si="2"/>
        <v>58666.54</v>
      </c>
      <c r="I65" s="29"/>
      <c r="J65" s="29"/>
      <c r="K65" s="9">
        <f t="shared" si="3"/>
        <v>27</v>
      </c>
      <c r="L65" s="11">
        <f t="shared" si="5"/>
        <v>60</v>
      </c>
      <c r="M65" s="12" t="e">
        <f>INDEX(#REF!,K65,1)</f>
        <v>#REF!</v>
      </c>
      <c r="N65" s="5"/>
    </row>
    <row r="66" spans="1:14" s="10" customFormat="1" ht="12.75">
      <c r="A66" s="18">
        <v>39</v>
      </c>
      <c r="B66" s="23" t="str">
        <f t="shared" si="1"/>
        <v>4-й рік 3-й міс</v>
      </c>
      <c r="C66" s="105">
        <f t="shared" si="6"/>
        <v>42278</v>
      </c>
      <c r="D66" s="106"/>
      <c r="E66" s="13">
        <f t="shared" si="8"/>
        <v>3668.89</v>
      </c>
      <c r="F66" s="7">
        <f t="shared" si="7"/>
        <v>2666.67</v>
      </c>
      <c r="G66" s="7">
        <f t="shared" si="4"/>
        <v>1002.22</v>
      </c>
      <c r="H66" s="7">
        <f t="shared" si="2"/>
        <v>55999.87</v>
      </c>
      <c r="I66" s="29"/>
      <c r="J66" s="29"/>
      <c r="K66" s="9">
        <f t="shared" si="3"/>
        <v>27</v>
      </c>
      <c r="L66" s="11">
        <f t="shared" si="5"/>
        <v>60</v>
      </c>
      <c r="M66" s="12" t="e">
        <f>INDEX(#REF!,K66,1)</f>
        <v>#REF!</v>
      </c>
      <c r="N66" s="5"/>
    </row>
    <row r="67" spans="1:14" s="10" customFormat="1" ht="12.75">
      <c r="A67" s="18">
        <v>40</v>
      </c>
      <c r="B67" s="23" t="str">
        <f t="shared" si="1"/>
        <v>4-й рік 4-й міс</v>
      </c>
      <c r="C67" s="105">
        <f t="shared" si="6"/>
        <v>42309</v>
      </c>
      <c r="D67" s="106"/>
      <c r="E67" s="13">
        <f t="shared" si="8"/>
        <v>3623.33</v>
      </c>
      <c r="F67" s="7">
        <f t="shared" si="7"/>
        <v>2666.67</v>
      </c>
      <c r="G67" s="7">
        <f t="shared" si="4"/>
        <v>956.66</v>
      </c>
      <c r="H67" s="7">
        <f t="shared" si="2"/>
        <v>53333.2</v>
      </c>
      <c r="I67" s="29"/>
      <c r="J67" s="29"/>
      <c r="K67" s="9">
        <f t="shared" si="3"/>
        <v>27</v>
      </c>
      <c r="L67" s="11">
        <f t="shared" si="5"/>
        <v>60</v>
      </c>
      <c r="M67" s="12" t="e">
        <f>INDEX(#REF!,K67,1)</f>
        <v>#REF!</v>
      </c>
      <c r="N67" s="5"/>
    </row>
    <row r="68" spans="1:14" s="10" customFormat="1" ht="12.75">
      <c r="A68" s="18">
        <v>41</v>
      </c>
      <c r="B68" s="23" t="str">
        <f t="shared" si="1"/>
        <v>4-й рік 5-й міс</v>
      </c>
      <c r="C68" s="105">
        <f t="shared" si="6"/>
        <v>42339</v>
      </c>
      <c r="D68" s="106"/>
      <c r="E68" s="13">
        <f t="shared" si="8"/>
        <v>3577.78</v>
      </c>
      <c r="F68" s="7">
        <f t="shared" si="7"/>
        <v>2666.67</v>
      </c>
      <c r="G68" s="7">
        <f t="shared" si="4"/>
        <v>911.11</v>
      </c>
      <c r="H68" s="7">
        <f t="shared" si="2"/>
        <v>50666.53</v>
      </c>
      <c r="I68" s="29"/>
      <c r="J68" s="29"/>
      <c r="K68" s="9">
        <f t="shared" si="3"/>
        <v>27</v>
      </c>
      <c r="L68" s="11">
        <f t="shared" si="5"/>
        <v>60</v>
      </c>
      <c r="M68" s="12" t="e">
        <f>INDEX(#REF!,K68,1)</f>
        <v>#REF!</v>
      </c>
      <c r="N68" s="5"/>
    </row>
    <row r="69" spans="1:14" s="10" customFormat="1" ht="12.75">
      <c r="A69" s="18">
        <v>42</v>
      </c>
      <c r="B69" s="23" t="str">
        <f t="shared" si="1"/>
        <v>4-й рік 6-й міс</v>
      </c>
      <c r="C69" s="105">
        <f t="shared" si="6"/>
        <v>42370</v>
      </c>
      <c r="D69" s="106"/>
      <c r="E69" s="13">
        <f t="shared" si="8"/>
        <v>3532.22</v>
      </c>
      <c r="F69" s="7">
        <f t="shared" si="7"/>
        <v>2666.67</v>
      </c>
      <c r="G69" s="7">
        <f t="shared" si="4"/>
        <v>865.55</v>
      </c>
      <c r="H69" s="7">
        <f t="shared" si="2"/>
        <v>47999.86</v>
      </c>
      <c r="I69" s="29"/>
      <c r="J69" s="29"/>
      <c r="K69" s="9">
        <f t="shared" si="3"/>
        <v>27</v>
      </c>
      <c r="L69" s="11">
        <f t="shared" si="5"/>
        <v>60</v>
      </c>
      <c r="M69" s="12" t="e">
        <f>INDEX(#REF!,K69,1)</f>
        <v>#REF!</v>
      </c>
      <c r="N69" s="5"/>
    </row>
    <row r="70" spans="1:14" s="10" customFormat="1" ht="12.75">
      <c r="A70" s="18">
        <v>43</v>
      </c>
      <c r="B70" s="23" t="str">
        <f t="shared" si="1"/>
        <v>4-й рік 7-й міс</v>
      </c>
      <c r="C70" s="105">
        <f t="shared" si="6"/>
        <v>42401</v>
      </c>
      <c r="D70" s="106"/>
      <c r="E70" s="13">
        <f t="shared" si="8"/>
        <v>3486.67</v>
      </c>
      <c r="F70" s="7">
        <f t="shared" si="7"/>
        <v>2666.67</v>
      </c>
      <c r="G70" s="7">
        <f t="shared" si="4"/>
        <v>820</v>
      </c>
      <c r="H70" s="7">
        <f t="shared" si="2"/>
        <v>45333.19</v>
      </c>
      <c r="I70" s="29"/>
      <c r="J70" s="29"/>
      <c r="K70" s="9">
        <f t="shared" si="3"/>
        <v>27</v>
      </c>
      <c r="L70" s="11">
        <f t="shared" si="5"/>
        <v>60</v>
      </c>
      <c r="M70" s="12" t="e">
        <f>INDEX(#REF!,K70,1)</f>
        <v>#REF!</v>
      </c>
      <c r="N70" s="5"/>
    </row>
    <row r="71" spans="1:14" s="10" customFormat="1" ht="12.75">
      <c r="A71" s="18">
        <v>44</v>
      </c>
      <c r="B71" s="23" t="str">
        <f t="shared" si="1"/>
        <v>4-й рік 8-й міс</v>
      </c>
      <c r="C71" s="105">
        <f t="shared" si="6"/>
        <v>42430</v>
      </c>
      <c r="D71" s="106"/>
      <c r="E71" s="13">
        <f t="shared" si="8"/>
        <v>3441.11</v>
      </c>
      <c r="F71" s="7">
        <f t="shared" si="7"/>
        <v>2666.67</v>
      </c>
      <c r="G71" s="7">
        <f t="shared" si="4"/>
        <v>774.44</v>
      </c>
      <c r="H71" s="7">
        <f t="shared" si="2"/>
        <v>42666.52</v>
      </c>
      <c r="I71" s="29"/>
      <c r="J71" s="29"/>
      <c r="K71" s="9">
        <f t="shared" si="3"/>
        <v>27</v>
      </c>
      <c r="L71" s="11">
        <f t="shared" si="5"/>
        <v>60</v>
      </c>
      <c r="M71" s="12" t="e">
        <f>INDEX(#REF!,K71,1)</f>
        <v>#REF!</v>
      </c>
      <c r="N71" s="5"/>
    </row>
    <row r="72" spans="1:14" s="10" customFormat="1" ht="12.75">
      <c r="A72" s="18">
        <v>45</v>
      </c>
      <c r="B72" s="23" t="str">
        <f t="shared" si="1"/>
        <v>4-й рік 9-й міс</v>
      </c>
      <c r="C72" s="105">
        <f t="shared" si="6"/>
        <v>42461</v>
      </c>
      <c r="D72" s="106"/>
      <c r="E72" s="13">
        <f t="shared" si="8"/>
        <v>3395.56</v>
      </c>
      <c r="F72" s="7">
        <f t="shared" si="7"/>
        <v>2666.67</v>
      </c>
      <c r="G72" s="7">
        <f t="shared" si="4"/>
        <v>728.89</v>
      </c>
      <c r="H72" s="7">
        <f t="shared" si="2"/>
        <v>39999.85</v>
      </c>
      <c r="I72" s="29"/>
      <c r="J72" s="29"/>
      <c r="K72" s="9">
        <f t="shared" si="3"/>
        <v>27</v>
      </c>
      <c r="L72" s="11">
        <f t="shared" si="5"/>
        <v>60</v>
      </c>
      <c r="M72" s="12" t="e">
        <f>INDEX(#REF!,K72,1)</f>
        <v>#REF!</v>
      </c>
      <c r="N72" s="5"/>
    </row>
    <row r="73" spans="1:14" s="10" customFormat="1" ht="12.75">
      <c r="A73" s="18">
        <v>46</v>
      </c>
      <c r="B73" s="23" t="str">
        <f t="shared" si="1"/>
        <v>4-й рік 10-й міс</v>
      </c>
      <c r="C73" s="105">
        <f t="shared" si="6"/>
        <v>42491</v>
      </c>
      <c r="D73" s="106"/>
      <c r="E73" s="13">
        <f t="shared" si="8"/>
        <v>3350</v>
      </c>
      <c r="F73" s="7">
        <f t="shared" si="7"/>
        <v>2666.67</v>
      </c>
      <c r="G73" s="7">
        <f t="shared" si="4"/>
        <v>683.33</v>
      </c>
      <c r="H73" s="7">
        <f t="shared" si="2"/>
        <v>37333.18</v>
      </c>
      <c r="I73" s="29"/>
      <c r="J73" s="29"/>
      <c r="K73" s="9">
        <f t="shared" si="3"/>
        <v>27</v>
      </c>
      <c r="L73" s="11">
        <f t="shared" si="5"/>
        <v>60</v>
      </c>
      <c r="M73" s="12" t="e">
        <f>INDEX(#REF!,K73,1)</f>
        <v>#REF!</v>
      </c>
      <c r="N73" s="5"/>
    </row>
    <row r="74" spans="1:14" s="10" customFormat="1" ht="12.75">
      <c r="A74" s="18">
        <v>47</v>
      </c>
      <c r="B74" s="23" t="str">
        <f t="shared" si="1"/>
        <v>4-й рік 11-й міс</v>
      </c>
      <c r="C74" s="105">
        <f t="shared" si="6"/>
        <v>42522</v>
      </c>
      <c r="D74" s="106"/>
      <c r="E74" s="13">
        <f t="shared" si="8"/>
        <v>3304.45</v>
      </c>
      <c r="F74" s="7">
        <f t="shared" si="7"/>
        <v>2666.67</v>
      </c>
      <c r="G74" s="7">
        <f t="shared" si="4"/>
        <v>637.78</v>
      </c>
      <c r="H74" s="7">
        <f t="shared" si="2"/>
        <v>34666.51</v>
      </c>
      <c r="I74" s="29"/>
      <c r="J74" s="29"/>
      <c r="K74" s="9">
        <f t="shared" si="3"/>
        <v>27</v>
      </c>
      <c r="L74" s="11">
        <f t="shared" si="5"/>
        <v>60</v>
      </c>
      <c r="M74" s="12" t="e">
        <f>INDEX(#REF!,K74,1)</f>
        <v>#REF!</v>
      </c>
      <c r="N74" s="5"/>
    </row>
    <row r="75" spans="1:14" s="10" customFormat="1" ht="12.75">
      <c r="A75" s="19">
        <v>48</v>
      </c>
      <c r="B75" s="32" t="str">
        <f t="shared" si="1"/>
        <v>4-й рік 12-й міс</v>
      </c>
      <c r="C75" s="129">
        <f t="shared" si="6"/>
        <v>42552</v>
      </c>
      <c r="D75" s="130"/>
      <c r="E75" s="21">
        <f t="shared" si="8"/>
        <v>3258.89</v>
      </c>
      <c r="F75" s="20">
        <f t="shared" si="7"/>
        <v>2666.67</v>
      </c>
      <c r="G75" s="20">
        <f t="shared" si="4"/>
        <v>592.22</v>
      </c>
      <c r="H75" s="20">
        <f t="shared" si="2"/>
        <v>31999.84</v>
      </c>
      <c r="I75" s="29"/>
      <c r="J75" s="29"/>
      <c r="K75" s="9">
        <f t="shared" si="3"/>
        <v>27</v>
      </c>
      <c r="L75" s="11">
        <f t="shared" si="5"/>
        <v>60</v>
      </c>
      <c r="M75" s="12" t="e">
        <f>INDEX(#REF!,K75,1)</f>
        <v>#REF!</v>
      </c>
      <c r="N75" s="5"/>
    </row>
    <row r="76" spans="1:14" s="10" customFormat="1" ht="12.75">
      <c r="A76" s="15">
        <v>49</v>
      </c>
      <c r="B76" s="30" t="str">
        <f t="shared" si="1"/>
        <v>5-й рік 1-й міс</v>
      </c>
      <c r="C76" s="133">
        <f t="shared" si="6"/>
        <v>42583</v>
      </c>
      <c r="D76" s="134"/>
      <c r="E76" s="17">
        <f t="shared" si="8"/>
        <v>3213.33</v>
      </c>
      <c r="F76" s="16">
        <f t="shared" si="7"/>
        <v>2666.67</v>
      </c>
      <c r="G76" s="16">
        <f t="shared" si="4"/>
        <v>546.66</v>
      </c>
      <c r="H76" s="16">
        <f t="shared" si="2"/>
        <v>29333.17</v>
      </c>
      <c r="I76" s="29"/>
      <c r="J76" s="29"/>
      <c r="K76" s="9">
        <f t="shared" si="3"/>
        <v>27</v>
      </c>
      <c r="L76" s="11">
        <f t="shared" si="5"/>
        <v>60</v>
      </c>
      <c r="M76" s="12" t="e">
        <f>INDEX(#REF!,K76,1)</f>
        <v>#REF!</v>
      </c>
      <c r="N76" s="5"/>
    </row>
    <row r="77" spans="1:14" s="10" customFormat="1" ht="12.75">
      <c r="A77" s="18">
        <v>50</v>
      </c>
      <c r="B77" s="23" t="str">
        <f t="shared" si="1"/>
        <v>5-й рік 2-й міс</v>
      </c>
      <c r="C77" s="105">
        <f t="shared" si="6"/>
        <v>42614</v>
      </c>
      <c r="D77" s="106"/>
      <c r="E77" s="13">
        <f t="shared" si="8"/>
        <v>3167.78</v>
      </c>
      <c r="F77" s="7">
        <f t="shared" si="7"/>
        <v>2666.67</v>
      </c>
      <c r="G77" s="7">
        <f t="shared" si="4"/>
        <v>501.11</v>
      </c>
      <c r="H77" s="7">
        <f t="shared" si="2"/>
        <v>26666.5</v>
      </c>
      <c r="I77" s="29"/>
      <c r="J77" s="29"/>
      <c r="K77" s="9">
        <f t="shared" si="3"/>
        <v>27</v>
      </c>
      <c r="L77" s="11">
        <f t="shared" si="5"/>
        <v>60</v>
      </c>
      <c r="M77" s="12" t="e">
        <f>INDEX(#REF!,K77,1)</f>
        <v>#REF!</v>
      </c>
      <c r="N77" s="5"/>
    </row>
    <row r="78" spans="1:14" s="10" customFormat="1" ht="12.75">
      <c r="A78" s="18">
        <v>51</v>
      </c>
      <c r="B78" s="23" t="str">
        <f t="shared" si="1"/>
        <v>5-й рік 3-й міс</v>
      </c>
      <c r="C78" s="105">
        <f t="shared" si="6"/>
        <v>42644</v>
      </c>
      <c r="D78" s="106"/>
      <c r="E78" s="13">
        <f t="shared" si="8"/>
        <v>3122.22</v>
      </c>
      <c r="F78" s="7">
        <f t="shared" si="7"/>
        <v>2666.67</v>
      </c>
      <c r="G78" s="7">
        <f t="shared" si="4"/>
        <v>455.55</v>
      </c>
      <c r="H78" s="7">
        <f t="shared" si="2"/>
        <v>23999.83</v>
      </c>
      <c r="I78" s="29"/>
      <c r="J78" s="29"/>
      <c r="K78" s="9">
        <f t="shared" si="3"/>
        <v>27</v>
      </c>
      <c r="L78" s="11">
        <f t="shared" si="5"/>
        <v>60</v>
      </c>
      <c r="M78" s="12" t="e">
        <f>INDEX(#REF!,K78,1)</f>
        <v>#REF!</v>
      </c>
      <c r="N78" s="5"/>
    </row>
    <row r="79" spans="1:14" s="10" customFormat="1" ht="12.75">
      <c r="A79" s="18">
        <v>52</v>
      </c>
      <c r="B79" s="23" t="str">
        <f t="shared" si="1"/>
        <v>5-й рік 4-й міс</v>
      </c>
      <c r="C79" s="105">
        <f t="shared" si="6"/>
        <v>42675</v>
      </c>
      <c r="D79" s="106"/>
      <c r="E79" s="13">
        <f t="shared" si="8"/>
        <v>3076.67</v>
      </c>
      <c r="F79" s="7">
        <f t="shared" si="7"/>
        <v>2666.67</v>
      </c>
      <c r="G79" s="7">
        <f t="shared" si="4"/>
        <v>410</v>
      </c>
      <c r="H79" s="7">
        <f t="shared" si="2"/>
        <v>21333.16</v>
      </c>
      <c r="I79" s="29"/>
      <c r="J79" s="29"/>
      <c r="K79" s="9">
        <f t="shared" si="3"/>
        <v>27</v>
      </c>
      <c r="L79" s="11">
        <f t="shared" si="5"/>
        <v>60</v>
      </c>
      <c r="M79" s="12" t="e">
        <f>INDEX(#REF!,K79,1)</f>
        <v>#REF!</v>
      </c>
      <c r="N79" s="5"/>
    </row>
    <row r="80" spans="1:14" s="10" customFormat="1" ht="12.75">
      <c r="A80" s="18">
        <v>53</v>
      </c>
      <c r="B80" s="23" t="str">
        <f t="shared" si="1"/>
        <v>5-й рік 5-й міс</v>
      </c>
      <c r="C80" s="105">
        <f t="shared" si="6"/>
        <v>42705</v>
      </c>
      <c r="D80" s="106"/>
      <c r="E80" s="13">
        <f t="shared" si="8"/>
        <v>3031.11</v>
      </c>
      <c r="F80" s="7">
        <f t="shared" si="7"/>
        <v>2666.67</v>
      </c>
      <c r="G80" s="7">
        <f t="shared" si="4"/>
        <v>364.44</v>
      </c>
      <c r="H80" s="7">
        <f t="shared" si="2"/>
        <v>18666.49</v>
      </c>
      <c r="I80" s="29"/>
      <c r="J80" s="29"/>
      <c r="K80" s="9">
        <f t="shared" si="3"/>
        <v>27</v>
      </c>
      <c r="L80" s="11">
        <f t="shared" si="5"/>
        <v>60</v>
      </c>
      <c r="M80" s="12" t="e">
        <f>INDEX(#REF!,K80,1)</f>
        <v>#REF!</v>
      </c>
      <c r="N80" s="5"/>
    </row>
    <row r="81" spans="1:14" s="10" customFormat="1" ht="12.75">
      <c r="A81" s="18">
        <v>54</v>
      </c>
      <c r="B81" s="23" t="str">
        <f t="shared" si="1"/>
        <v>5-й рік 6-й міс</v>
      </c>
      <c r="C81" s="105">
        <f t="shared" si="6"/>
        <v>42736</v>
      </c>
      <c r="D81" s="106"/>
      <c r="E81" s="13">
        <f t="shared" si="8"/>
        <v>2985.56</v>
      </c>
      <c r="F81" s="7">
        <f t="shared" si="7"/>
        <v>2666.67</v>
      </c>
      <c r="G81" s="7">
        <f t="shared" si="4"/>
        <v>318.89</v>
      </c>
      <c r="H81" s="7">
        <f t="shared" si="2"/>
        <v>15999.82</v>
      </c>
      <c r="I81" s="29"/>
      <c r="J81" s="29"/>
      <c r="K81" s="9">
        <f t="shared" si="3"/>
        <v>27</v>
      </c>
      <c r="L81" s="11">
        <f t="shared" si="5"/>
        <v>60</v>
      </c>
      <c r="M81" s="12" t="e">
        <f>INDEX(#REF!,K81,1)</f>
        <v>#REF!</v>
      </c>
      <c r="N81" s="5"/>
    </row>
    <row r="82" spans="1:14" s="10" customFormat="1" ht="12.75">
      <c r="A82" s="18">
        <v>55</v>
      </c>
      <c r="B82" s="23" t="str">
        <f t="shared" si="1"/>
        <v>5-й рік 7-й міс</v>
      </c>
      <c r="C82" s="105">
        <f t="shared" si="6"/>
        <v>42767</v>
      </c>
      <c r="D82" s="106"/>
      <c r="E82" s="13">
        <f t="shared" si="8"/>
        <v>2940</v>
      </c>
      <c r="F82" s="7">
        <f t="shared" si="7"/>
        <v>2666.67</v>
      </c>
      <c r="G82" s="7">
        <f t="shared" si="4"/>
        <v>273.33</v>
      </c>
      <c r="H82" s="7">
        <f t="shared" si="2"/>
        <v>13333.15</v>
      </c>
      <c r="I82" s="29"/>
      <c r="J82" s="29"/>
      <c r="K82" s="9">
        <f t="shared" si="3"/>
        <v>27</v>
      </c>
      <c r="L82" s="11">
        <f t="shared" si="5"/>
        <v>60</v>
      </c>
      <c r="M82" s="12" t="e">
        <f>INDEX(#REF!,K82,1)</f>
        <v>#REF!</v>
      </c>
      <c r="N82" s="5"/>
    </row>
    <row r="83" spans="1:14" s="10" customFormat="1" ht="12.75">
      <c r="A83" s="18">
        <v>56</v>
      </c>
      <c r="B83" s="23" t="str">
        <f t="shared" si="1"/>
        <v>5-й рік 8-й міс</v>
      </c>
      <c r="C83" s="105">
        <f t="shared" si="6"/>
        <v>42795</v>
      </c>
      <c r="D83" s="106"/>
      <c r="E83" s="13">
        <f t="shared" si="8"/>
        <v>2894.44</v>
      </c>
      <c r="F83" s="7">
        <f t="shared" si="7"/>
        <v>2666.67</v>
      </c>
      <c r="G83" s="7">
        <f t="shared" si="4"/>
        <v>227.77</v>
      </c>
      <c r="H83" s="7">
        <f t="shared" si="2"/>
        <v>10666.48</v>
      </c>
      <c r="I83" s="29"/>
      <c r="J83" s="29"/>
      <c r="K83" s="9">
        <f t="shared" si="3"/>
        <v>27</v>
      </c>
      <c r="L83" s="11">
        <f t="shared" si="5"/>
        <v>60</v>
      </c>
      <c r="M83" s="12" t="e">
        <f>INDEX(#REF!,K83,1)</f>
        <v>#REF!</v>
      </c>
      <c r="N83" s="5"/>
    </row>
    <row r="84" spans="1:14" s="10" customFormat="1" ht="12.75">
      <c r="A84" s="18">
        <v>57</v>
      </c>
      <c r="B84" s="23" t="str">
        <f t="shared" si="1"/>
        <v>5-й рік 9-й міс</v>
      </c>
      <c r="C84" s="105">
        <f t="shared" si="6"/>
        <v>42826</v>
      </c>
      <c r="D84" s="106"/>
      <c r="E84" s="13">
        <f t="shared" si="8"/>
        <v>2848.89</v>
      </c>
      <c r="F84" s="7">
        <f t="shared" si="7"/>
        <v>2666.67</v>
      </c>
      <c r="G84" s="7">
        <f t="shared" si="4"/>
        <v>182.22</v>
      </c>
      <c r="H84" s="7">
        <f t="shared" si="2"/>
        <v>7999.81</v>
      </c>
      <c r="I84" s="29"/>
      <c r="J84" s="29"/>
      <c r="K84" s="9">
        <f t="shared" si="3"/>
        <v>27</v>
      </c>
      <c r="L84" s="11">
        <f t="shared" si="5"/>
        <v>60</v>
      </c>
      <c r="M84" s="12" t="e">
        <f>INDEX(#REF!,K84,1)</f>
        <v>#REF!</v>
      </c>
      <c r="N84" s="5"/>
    </row>
    <row r="85" spans="1:14" s="10" customFormat="1" ht="12.75">
      <c r="A85" s="18">
        <v>58</v>
      </c>
      <c r="B85" s="23" t="str">
        <f t="shared" si="1"/>
        <v>5-й рік 10-й міс</v>
      </c>
      <c r="C85" s="105">
        <f t="shared" si="6"/>
        <v>42856</v>
      </c>
      <c r="D85" s="106"/>
      <c r="E85" s="13">
        <f t="shared" si="8"/>
        <v>2803.33</v>
      </c>
      <c r="F85" s="7">
        <f t="shared" si="7"/>
        <v>2666.67</v>
      </c>
      <c r="G85" s="7">
        <f t="shared" si="4"/>
        <v>136.66</v>
      </c>
      <c r="H85" s="7">
        <f t="shared" si="2"/>
        <v>5333.14</v>
      </c>
      <c r="I85" s="29"/>
      <c r="J85" s="29"/>
      <c r="K85" s="9">
        <f t="shared" si="3"/>
        <v>27</v>
      </c>
      <c r="L85" s="11">
        <f t="shared" si="5"/>
        <v>60</v>
      </c>
      <c r="M85" s="12" t="e">
        <f>INDEX(#REF!,K85,1)</f>
        <v>#REF!</v>
      </c>
      <c r="N85" s="5"/>
    </row>
    <row r="86" spans="1:14" s="10" customFormat="1" ht="12.75">
      <c r="A86" s="18">
        <v>59</v>
      </c>
      <c r="B86" s="23" t="str">
        <f t="shared" si="1"/>
        <v>5-й рік 11-й міс</v>
      </c>
      <c r="C86" s="105">
        <f t="shared" si="6"/>
        <v>42887</v>
      </c>
      <c r="D86" s="106"/>
      <c r="E86" s="13">
        <f t="shared" si="8"/>
        <v>2757.78</v>
      </c>
      <c r="F86" s="7">
        <f t="shared" si="7"/>
        <v>2666.67</v>
      </c>
      <c r="G86" s="7">
        <f t="shared" si="4"/>
        <v>91.11</v>
      </c>
      <c r="H86" s="7">
        <f t="shared" si="2"/>
        <v>2666.47</v>
      </c>
      <c r="I86" s="29"/>
      <c r="J86" s="29"/>
      <c r="K86" s="9">
        <f t="shared" si="3"/>
        <v>27</v>
      </c>
      <c r="L86" s="11">
        <f t="shared" si="5"/>
        <v>60</v>
      </c>
      <c r="M86" s="12" t="e">
        <f>INDEX(#REF!,K86,1)</f>
        <v>#REF!</v>
      </c>
      <c r="N86" s="5"/>
    </row>
    <row r="87" spans="1:14" s="10" customFormat="1" ht="12.75">
      <c r="A87" s="19">
        <v>60</v>
      </c>
      <c r="B87" s="32" t="str">
        <f t="shared" si="1"/>
        <v>5-й рік 12-й міс</v>
      </c>
      <c r="C87" s="129">
        <f t="shared" si="6"/>
        <v>42917</v>
      </c>
      <c r="D87" s="130"/>
      <c r="E87" s="21">
        <f t="shared" si="8"/>
        <v>2712.02</v>
      </c>
      <c r="F87" s="20">
        <f t="shared" si="7"/>
        <v>2666.47</v>
      </c>
      <c r="G87" s="20">
        <f t="shared" si="4"/>
        <v>45.55</v>
      </c>
      <c r="H87" s="20">
        <f t="shared" si="2"/>
        <v>0</v>
      </c>
      <c r="I87" s="29"/>
      <c r="J87" s="29"/>
      <c r="K87" s="9">
        <f t="shared" si="3"/>
        <v>27</v>
      </c>
      <c r="L87" s="11">
        <f t="shared" si="5"/>
        <v>60</v>
      </c>
      <c r="M87" s="12" t="e">
        <f>INDEX(#REF!,K87,1)</f>
        <v>#REF!</v>
      </c>
      <c r="N87" s="5"/>
    </row>
    <row r="88" spans="1:14" s="10" customFormat="1" ht="12.75">
      <c r="A88" s="15">
        <v>61</v>
      </c>
      <c r="B88" s="30" t="str">
        <f t="shared" si="1"/>
        <v>6-й рік 1-й міс</v>
      </c>
      <c r="C88" s="133">
        <f t="shared" si="6"/>
        <v>42948</v>
      </c>
      <c r="D88" s="134"/>
      <c r="E88" s="17">
        <f t="shared" si="8"/>
        <v>0</v>
      </c>
      <c r="F88" s="16">
        <f t="shared" si="7"/>
        <v>0</v>
      </c>
      <c r="G88" s="16">
        <f t="shared" si="4"/>
        <v>0</v>
      </c>
      <c r="H88" s="16">
        <f t="shared" si="2"/>
        <v>0</v>
      </c>
      <c r="I88" s="29"/>
      <c r="J88" s="29"/>
      <c r="K88" s="9">
        <f t="shared" si="3"/>
        <v>27</v>
      </c>
      <c r="L88" s="11">
        <f t="shared" si="5"/>
        <v>60</v>
      </c>
      <c r="M88" s="12" t="e">
        <f>INDEX(#REF!,K88,1)</f>
        <v>#REF!</v>
      </c>
      <c r="N88" s="5"/>
    </row>
    <row r="89" spans="1:14" s="10" customFormat="1" ht="12.75">
      <c r="A89" s="18">
        <v>62</v>
      </c>
      <c r="B89" s="23" t="str">
        <f t="shared" si="1"/>
        <v>6-й рік 2-й міс</v>
      </c>
      <c r="C89" s="105">
        <f t="shared" si="6"/>
        <v>42979</v>
      </c>
      <c r="D89" s="106"/>
      <c r="E89" s="13">
        <f t="shared" si="8"/>
        <v>0</v>
      </c>
      <c r="F89" s="7">
        <f t="shared" si="7"/>
        <v>0</v>
      </c>
      <c r="G89" s="7">
        <f t="shared" si="4"/>
        <v>0</v>
      </c>
      <c r="H89" s="7">
        <f t="shared" si="2"/>
        <v>0</v>
      </c>
      <c r="I89" s="29"/>
      <c r="J89" s="29"/>
      <c r="K89" s="9">
        <f t="shared" si="3"/>
        <v>27</v>
      </c>
      <c r="L89" s="11">
        <f t="shared" si="5"/>
        <v>60</v>
      </c>
      <c r="M89" s="12" t="e">
        <f>INDEX(#REF!,K89,1)</f>
        <v>#REF!</v>
      </c>
      <c r="N89" s="5"/>
    </row>
    <row r="90" spans="1:14" s="10" customFormat="1" ht="12.75">
      <c r="A90" s="18">
        <v>63</v>
      </c>
      <c r="B90" s="23" t="str">
        <f t="shared" si="1"/>
        <v>6-й рік 3-й міс</v>
      </c>
      <c r="C90" s="105">
        <f t="shared" si="6"/>
        <v>43009</v>
      </c>
      <c r="D90" s="106"/>
      <c r="E90" s="13">
        <f t="shared" si="8"/>
        <v>0</v>
      </c>
      <c r="F90" s="7">
        <f t="shared" si="7"/>
        <v>0</v>
      </c>
      <c r="G90" s="7">
        <f t="shared" si="4"/>
        <v>0</v>
      </c>
      <c r="H90" s="7">
        <f t="shared" si="2"/>
        <v>0</v>
      </c>
      <c r="I90" s="29"/>
      <c r="J90" s="29"/>
      <c r="K90" s="9">
        <f t="shared" si="3"/>
        <v>27</v>
      </c>
      <c r="L90" s="11">
        <f t="shared" si="5"/>
        <v>60</v>
      </c>
      <c r="M90" s="12" t="e">
        <f>INDEX(#REF!,K90,1)</f>
        <v>#REF!</v>
      </c>
      <c r="N90" s="5"/>
    </row>
    <row r="91" spans="1:14" s="10" customFormat="1" ht="12.75">
      <c r="A91" s="18">
        <v>64</v>
      </c>
      <c r="B91" s="23" t="str">
        <f t="shared" si="1"/>
        <v>6-й рік 4-й міс</v>
      </c>
      <c r="C91" s="105">
        <f t="shared" si="6"/>
        <v>43040</v>
      </c>
      <c r="D91" s="106"/>
      <c r="E91" s="13">
        <f aca="true" t="shared" si="9" ref="E91:E111">F91+G91</f>
        <v>0</v>
      </c>
      <c r="F91" s="7">
        <f t="shared" si="7"/>
        <v>0</v>
      </c>
      <c r="G91" s="7">
        <f t="shared" si="4"/>
        <v>0</v>
      </c>
      <c r="H91" s="7">
        <f t="shared" si="2"/>
        <v>0</v>
      </c>
      <c r="I91" s="29"/>
      <c r="J91" s="29"/>
      <c r="K91" s="9">
        <f t="shared" si="3"/>
        <v>27</v>
      </c>
      <c r="L91" s="11">
        <f t="shared" si="5"/>
        <v>60</v>
      </c>
      <c r="M91" s="12" t="e">
        <f>INDEX(#REF!,K91,1)</f>
        <v>#REF!</v>
      </c>
      <c r="N91" s="5"/>
    </row>
    <row r="92" spans="1:14" s="10" customFormat="1" ht="12.75">
      <c r="A92" s="18">
        <v>65</v>
      </c>
      <c r="B92" s="23" t="str">
        <f aca="true" t="shared" si="10" ref="B92:B111">CONCATENATE(INT((A92-1)/12)+1,"-й рік ",A92-1-INT((A92-1)/12)*12+1,"-й міс")</f>
        <v>6-й рік 5-й міс</v>
      </c>
      <c r="C92" s="105">
        <f t="shared" si="6"/>
        <v>43070</v>
      </c>
      <c r="D92" s="106"/>
      <c r="E92" s="13">
        <f t="shared" si="9"/>
        <v>0</v>
      </c>
      <c r="F92" s="7">
        <f t="shared" si="7"/>
        <v>0</v>
      </c>
      <c r="G92" s="7">
        <f t="shared" si="4"/>
        <v>0</v>
      </c>
      <c r="H92" s="7">
        <f aca="true" t="shared" si="11" ref="H92:H111">H91-F92-I92-J92</f>
        <v>0</v>
      </c>
      <c r="I92" s="29"/>
      <c r="J92" s="29"/>
      <c r="K92" s="9">
        <f aca="true" t="shared" si="12" ref="K92:K111">IF(ISBLANK(I91),VALUE(K91),ROW(I91))</f>
        <v>27</v>
      </c>
      <c r="L92" s="11">
        <f t="shared" si="5"/>
        <v>60</v>
      </c>
      <c r="M92" s="12" t="e">
        <f>INDEX(#REF!,K92,1)</f>
        <v>#REF!</v>
      </c>
      <c r="N92" s="5"/>
    </row>
    <row r="93" spans="1:14" s="10" customFormat="1" ht="12.75">
      <c r="A93" s="18">
        <v>66</v>
      </c>
      <c r="B93" s="23" t="str">
        <f t="shared" si="10"/>
        <v>6-й рік 6-й міс</v>
      </c>
      <c r="C93" s="105">
        <f t="shared" si="6"/>
        <v>43101</v>
      </c>
      <c r="D93" s="106"/>
      <c r="E93" s="13">
        <f t="shared" si="9"/>
        <v>0</v>
      </c>
      <c r="F93" s="7">
        <f t="shared" si="7"/>
        <v>0</v>
      </c>
      <c r="G93" s="7">
        <f aca="true" t="shared" si="13" ref="G93:G111">H92*$D$12/12/100</f>
        <v>0</v>
      </c>
      <c r="H93" s="7">
        <f t="shared" si="11"/>
        <v>0</v>
      </c>
      <c r="I93" s="29"/>
      <c r="J93" s="29"/>
      <c r="K93" s="9">
        <f t="shared" si="12"/>
        <v>27</v>
      </c>
      <c r="L93" s="11">
        <f aca="true" t="shared" si="14" ref="L93:L111">L92+K92-K93</f>
        <v>60</v>
      </c>
      <c r="M93" s="12" t="e">
        <f>INDEX(#REF!,K93,1)</f>
        <v>#REF!</v>
      </c>
      <c r="N93" s="5"/>
    </row>
    <row r="94" spans="1:14" s="10" customFormat="1" ht="12.75">
      <c r="A94" s="18">
        <v>67</v>
      </c>
      <c r="B94" s="23" t="str">
        <f t="shared" si="10"/>
        <v>6-й рік 7-й міс</v>
      </c>
      <c r="C94" s="105">
        <f aca="true" t="shared" si="15" ref="C94:C111">DATE(YEAR(C93),MONTH(C93)+1,DAY(C93))</f>
        <v>43132</v>
      </c>
      <c r="D94" s="106"/>
      <c r="E94" s="13">
        <f t="shared" si="9"/>
        <v>0</v>
      </c>
      <c r="F94" s="7">
        <f aca="true" t="shared" si="16" ref="F94:F111">IF($D$11/$D$13&lt;H93,$D$11/$D$13,H93)</f>
        <v>0</v>
      </c>
      <c r="G94" s="7">
        <f t="shared" si="13"/>
        <v>0</v>
      </c>
      <c r="H94" s="7">
        <f t="shared" si="11"/>
        <v>0</v>
      </c>
      <c r="I94" s="29"/>
      <c r="J94" s="29"/>
      <c r="K94" s="9">
        <f t="shared" si="12"/>
        <v>27</v>
      </c>
      <c r="L94" s="11">
        <f t="shared" si="14"/>
        <v>60</v>
      </c>
      <c r="M94" s="12" t="e">
        <f>INDEX(#REF!,K94,1)</f>
        <v>#REF!</v>
      </c>
      <c r="N94" s="5"/>
    </row>
    <row r="95" spans="1:14" s="10" customFormat="1" ht="12.75">
      <c r="A95" s="18">
        <v>68</v>
      </c>
      <c r="B95" s="23" t="str">
        <f t="shared" si="10"/>
        <v>6-й рік 8-й міс</v>
      </c>
      <c r="C95" s="105">
        <f t="shared" si="15"/>
        <v>43160</v>
      </c>
      <c r="D95" s="106"/>
      <c r="E95" s="13">
        <f t="shared" si="9"/>
        <v>0</v>
      </c>
      <c r="F95" s="7">
        <f t="shared" si="16"/>
        <v>0</v>
      </c>
      <c r="G95" s="7">
        <f t="shared" si="13"/>
        <v>0</v>
      </c>
      <c r="H95" s="7">
        <f t="shared" si="11"/>
        <v>0</v>
      </c>
      <c r="I95" s="29"/>
      <c r="J95" s="29"/>
      <c r="K95" s="9">
        <f t="shared" si="12"/>
        <v>27</v>
      </c>
      <c r="L95" s="11">
        <f t="shared" si="14"/>
        <v>60</v>
      </c>
      <c r="M95" s="12" t="e">
        <f>INDEX(#REF!,K95,1)</f>
        <v>#REF!</v>
      </c>
      <c r="N95" s="5"/>
    </row>
    <row r="96" spans="1:14" s="10" customFormat="1" ht="12.75">
      <c r="A96" s="18">
        <v>69</v>
      </c>
      <c r="B96" s="23" t="str">
        <f t="shared" si="10"/>
        <v>6-й рік 9-й міс</v>
      </c>
      <c r="C96" s="105">
        <f t="shared" si="15"/>
        <v>43191</v>
      </c>
      <c r="D96" s="106"/>
      <c r="E96" s="13">
        <f t="shared" si="9"/>
        <v>0</v>
      </c>
      <c r="F96" s="7">
        <f t="shared" si="16"/>
        <v>0</v>
      </c>
      <c r="G96" s="7">
        <f t="shared" si="13"/>
        <v>0</v>
      </c>
      <c r="H96" s="7">
        <f t="shared" si="11"/>
        <v>0</v>
      </c>
      <c r="I96" s="29"/>
      <c r="J96" s="29"/>
      <c r="K96" s="9">
        <f t="shared" si="12"/>
        <v>27</v>
      </c>
      <c r="L96" s="11">
        <f t="shared" si="14"/>
        <v>60</v>
      </c>
      <c r="M96" s="12" t="e">
        <f>INDEX(#REF!,K96,1)</f>
        <v>#REF!</v>
      </c>
      <c r="N96" s="5"/>
    </row>
    <row r="97" spans="1:14" s="10" customFormat="1" ht="12.75">
      <c r="A97" s="18">
        <v>70</v>
      </c>
      <c r="B97" s="23" t="str">
        <f t="shared" si="10"/>
        <v>6-й рік 10-й міс</v>
      </c>
      <c r="C97" s="105">
        <f t="shared" si="15"/>
        <v>43221</v>
      </c>
      <c r="D97" s="106"/>
      <c r="E97" s="13">
        <f t="shared" si="9"/>
        <v>0</v>
      </c>
      <c r="F97" s="7">
        <f t="shared" si="16"/>
        <v>0</v>
      </c>
      <c r="G97" s="7">
        <f t="shared" si="13"/>
        <v>0</v>
      </c>
      <c r="H97" s="7">
        <f t="shared" si="11"/>
        <v>0</v>
      </c>
      <c r="I97" s="29"/>
      <c r="J97" s="29"/>
      <c r="K97" s="9">
        <f t="shared" si="12"/>
        <v>27</v>
      </c>
      <c r="L97" s="11">
        <f t="shared" si="14"/>
        <v>60</v>
      </c>
      <c r="M97" s="12" t="e">
        <f>INDEX(#REF!,K97,1)</f>
        <v>#REF!</v>
      </c>
      <c r="N97" s="5"/>
    </row>
    <row r="98" spans="1:14" s="10" customFormat="1" ht="12.75">
      <c r="A98" s="18">
        <v>71</v>
      </c>
      <c r="B98" s="23" t="str">
        <f t="shared" si="10"/>
        <v>6-й рік 11-й міс</v>
      </c>
      <c r="C98" s="105">
        <f t="shared" si="15"/>
        <v>43252</v>
      </c>
      <c r="D98" s="106"/>
      <c r="E98" s="13">
        <f t="shared" si="9"/>
        <v>0</v>
      </c>
      <c r="F98" s="7">
        <f t="shared" si="16"/>
        <v>0</v>
      </c>
      <c r="G98" s="7">
        <f t="shared" si="13"/>
        <v>0</v>
      </c>
      <c r="H98" s="7">
        <f t="shared" si="11"/>
        <v>0</v>
      </c>
      <c r="I98" s="29"/>
      <c r="J98" s="29"/>
      <c r="K98" s="9">
        <f t="shared" si="12"/>
        <v>27</v>
      </c>
      <c r="L98" s="11">
        <f t="shared" si="14"/>
        <v>60</v>
      </c>
      <c r="M98" s="12" t="e">
        <f>INDEX(#REF!,K98,1)</f>
        <v>#REF!</v>
      </c>
      <c r="N98" s="5"/>
    </row>
    <row r="99" spans="1:14" s="10" customFormat="1" ht="12.75">
      <c r="A99" s="19">
        <v>72</v>
      </c>
      <c r="B99" s="32" t="str">
        <f t="shared" si="10"/>
        <v>6-й рік 12-й міс</v>
      </c>
      <c r="C99" s="129">
        <f t="shared" si="15"/>
        <v>43282</v>
      </c>
      <c r="D99" s="130"/>
      <c r="E99" s="21">
        <f t="shared" si="9"/>
        <v>0</v>
      </c>
      <c r="F99" s="20">
        <f t="shared" si="16"/>
        <v>0</v>
      </c>
      <c r="G99" s="20">
        <f t="shared" si="13"/>
        <v>0</v>
      </c>
      <c r="H99" s="20">
        <f t="shared" si="11"/>
        <v>0</v>
      </c>
      <c r="I99" s="29"/>
      <c r="J99" s="29"/>
      <c r="K99" s="9">
        <f t="shared" si="12"/>
        <v>27</v>
      </c>
      <c r="L99" s="11">
        <f t="shared" si="14"/>
        <v>60</v>
      </c>
      <c r="M99" s="12" t="e">
        <f>INDEX(#REF!,K99,1)</f>
        <v>#REF!</v>
      </c>
      <c r="N99" s="5"/>
    </row>
    <row r="100" spans="1:14" s="10" customFormat="1" ht="12.75">
      <c r="A100" s="15">
        <v>73</v>
      </c>
      <c r="B100" s="30" t="str">
        <f t="shared" si="10"/>
        <v>7-й рік 1-й міс</v>
      </c>
      <c r="C100" s="133">
        <f t="shared" si="15"/>
        <v>43313</v>
      </c>
      <c r="D100" s="134"/>
      <c r="E100" s="17">
        <f t="shared" si="9"/>
        <v>0</v>
      </c>
      <c r="F100" s="16">
        <f t="shared" si="16"/>
        <v>0</v>
      </c>
      <c r="G100" s="16">
        <f t="shared" si="13"/>
        <v>0</v>
      </c>
      <c r="H100" s="16">
        <f t="shared" si="11"/>
        <v>0</v>
      </c>
      <c r="I100" s="29"/>
      <c r="J100" s="29"/>
      <c r="K100" s="9">
        <f t="shared" si="12"/>
        <v>27</v>
      </c>
      <c r="L100" s="11">
        <f t="shared" si="14"/>
        <v>60</v>
      </c>
      <c r="M100" s="12" t="e">
        <f>INDEX(#REF!,K100,1)</f>
        <v>#REF!</v>
      </c>
      <c r="N100" s="5"/>
    </row>
    <row r="101" spans="1:14" s="10" customFormat="1" ht="12.75">
      <c r="A101" s="18">
        <v>74</v>
      </c>
      <c r="B101" s="23" t="str">
        <f t="shared" si="10"/>
        <v>7-й рік 2-й міс</v>
      </c>
      <c r="C101" s="105">
        <f t="shared" si="15"/>
        <v>43344</v>
      </c>
      <c r="D101" s="106"/>
      <c r="E101" s="13">
        <f t="shared" si="9"/>
        <v>0</v>
      </c>
      <c r="F101" s="7">
        <f t="shared" si="16"/>
        <v>0</v>
      </c>
      <c r="G101" s="7">
        <f t="shared" si="13"/>
        <v>0</v>
      </c>
      <c r="H101" s="7">
        <f t="shared" si="11"/>
        <v>0</v>
      </c>
      <c r="I101" s="29"/>
      <c r="J101" s="29"/>
      <c r="K101" s="9">
        <f t="shared" si="12"/>
        <v>27</v>
      </c>
      <c r="L101" s="11">
        <f t="shared" si="14"/>
        <v>60</v>
      </c>
      <c r="M101" s="12" t="e">
        <f>INDEX(#REF!,K101,1)</f>
        <v>#REF!</v>
      </c>
      <c r="N101" s="5"/>
    </row>
    <row r="102" spans="1:14" s="10" customFormat="1" ht="12.75">
      <c r="A102" s="18">
        <v>75</v>
      </c>
      <c r="B102" s="23" t="str">
        <f t="shared" si="10"/>
        <v>7-й рік 3-й міс</v>
      </c>
      <c r="C102" s="105">
        <f t="shared" si="15"/>
        <v>43374</v>
      </c>
      <c r="D102" s="106"/>
      <c r="E102" s="13">
        <f t="shared" si="9"/>
        <v>0</v>
      </c>
      <c r="F102" s="7">
        <f t="shared" si="16"/>
        <v>0</v>
      </c>
      <c r="G102" s="7">
        <f t="shared" si="13"/>
        <v>0</v>
      </c>
      <c r="H102" s="7">
        <f t="shared" si="11"/>
        <v>0</v>
      </c>
      <c r="I102" s="29"/>
      <c r="J102" s="29"/>
      <c r="K102" s="9">
        <f t="shared" si="12"/>
        <v>27</v>
      </c>
      <c r="L102" s="11">
        <f t="shared" si="14"/>
        <v>60</v>
      </c>
      <c r="M102" s="12" t="e">
        <f>INDEX(#REF!,K102,1)</f>
        <v>#REF!</v>
      </c>
      <c r="N102" s="5"/>
    </row>
    <row r="103" spans="1:14" s="10" customFormat="1" ht="12.75">
      <c r="A103" s="18">
        <v>76</v>
      </c>
      <c r="B103" s="23" t="str">
        <f t="shared" si="10"/>
        <v>7-й рік 4-й міс</v>
      </c>
      <c r="C103" s="105">
        <f t="shared" si="15"/>
        <v>43405</v>
      </c>
      <c r="D103" s="106"/>
      <c r="E103" s="13">
        <f t="shared" si="9"/>
        <v>0</v>
      </c>
      <c r="F103" s="7">
        <f t="shared" si="16"/>
        <v>0</v>
      </c>
      <c r="G103" s="7">
        <f t="shared" si="13"/>
        <v>0</v>
      </c>
      <c r="H103" s="7">
        <f t="shared" si="11"/>
        <v>0</v>
      </c>
      <c r="I103" s="29"/>
      <c r="J103" s="29"/>
      <c r="K103" s="9">
        <f t="shared" si="12"/>
        <v>27</v>
      </c>
      <c r="L103" s="11">
        <f t="shared" si="14"/>
        <v>60</v>
      </c>
      <c r="M103" s="12" t="e">
        <f>INDEX(#REF!,K103,1)</f>
        <v>#REF!</v>
      </c>
      <c r="N103" s="5"/>
    </row>
    <row r="104" spans="1:14" s="10" customFormat="1" ht="12.75">
      <c r="A104" s="18">
        <v>77</v>
      </c>
      <c r="B104" s="23" t="str">
        <f t="shared" si="10"/>
        <v>7-й рік 5-й міс</v>
      </c>
      <c r="C104" s="105">
        <f t="shared" si="15"/>
        <v>43435</v>
      </c>
      <c r="D104" s="106"/>
      <c r="E104" s="13">
        <f t="shared" si="9"/>
        <v>0</v>
      </c>
      <c r="F104" s="7">
        <f t="shared" si="16"/>
        <v>0</v>
      </c>
      <c r="G104" s="7">
        <f t="shared" si="13"/>
        <v>0</v>
      </c>
      <c r="H104" s="7">
        <f t="shared" si="11"/>
        <v>0</v>
      </c>
      <c r="I104" s="29"/>
      <c r="J104" s="29"/>
      <c r="K104" s="9">
        <f t="shared" si="12"/>
        <v>27</v>
      </c>
      <c r="L104" s="11">
        <f t="shared" si="14"/>
        <v>60</v>
      </c>
      <c r="M104" s="12" t="e">
        <f>INDEX(#REF!,K104,1)</f>
        <v>#REF!</v>
      </c>
      <c r="N104" s="5"/>
    </row>
    <row r="105" spans="1:14" s="10" customFormat="1" ht="12.75">
      <c r="A105" s="18">
        <v>78</v>
      </c>
      <c r="B105" s="23" t="str">
        <f t="shared" si="10"/>
        <v>7-й рік 6-й міс</v>
      </c>
      <c r="C105" s="105">
        <f t="shared" si="15"/>
        <v>43466</v>
      </c>
      <c r="D105" s="106"/>
      <c r="E105" s="13">
        <f t="shared" si="9"/>
        <v>0</v>
      </c>
      <c r="F105" s="7">
        <f t="shared" si="16"/>
        <v>0</v>
      </c>
      <c r="G105" s="7">
        <f t="shared" si="13"/>
        <v>0</v>
      </c>
      <c r="H105" s="7">
        <f t="shared" si="11"/>
        <v>0</v>
      </c>
      <c r="I105" s="29"/>
      <c r="J105" s="29"/>
      <c r="K105" s="9">
        <f t="shared" si="12"/>
        <v>27</v>
      </c>
      <c r="L105" s="11">
        <f t="shared" si="14"/>
        <v>60</v>
      </c>
      <c r="M105" s="12" t="e">
        <f>INDEX(#REF!,K105,1)</f>
        <v>#REF!</v>
      </c>
      <c r="N105" s="5"/>
    </row>
    <row r="106" spans="1:14" s="10" customFormat="1" ht="12.75">
      <c r="A106" s="18">
        <v>79</v>
      </c>
      <c r="B106" s="23" t="str">
        <f t="shared" si="10"/>
        <v>7-й рік 7-й міс</v>
      </c>
      <c r="C106" s="105">
        <f t="shared" si="15"/>
        <v>43497</v>
      </c>
      <c r="D106" s="106"/>
      <c r="E106" s="13">
        <f t="shared" si="9"/>
        <v>0</v>
      </c>
      <c r="F106" s="7">
        <f t="shared" si="16"/>
        <v>0</v>
      </c>
      <c r="G106" s="7">
        <f t="shared" si="13"/>
        <v>0</v>
      </c>
      <c r="H106" s="7">
        <f t="shared" si="11"/>
        <v>0</v>
      </c>
      <c r="I106" s="29"/>
      <c r="J106" s="29"/>
      <c r="K106" s="9">
        <f t="shared" si="12"/>
        <v>27</v>
      </c>
      <c r="L106" s="11">
        <f t="shared" si="14"/>
        <v>60</v>
      </c>
      <c r="M106" s="12" t="e">
        <f>INDEX(#REF!,K106,1)</f>
        <v>#REF!</v>
      </c>
      <c r="N106" s="5"/>
    </row>
    <row r="107" spans="1:14" s="10" customFormat="1" ht="12.75">
      <c r="A107" s="18">
        <v>80</v>
      </c>
      <c r="B107" s="23" t="str">
        <f t="shared" si="10"/>
        <v>7-й рік 8-й міс</v>
      </c>
      <c r="C107" s="105">
        <f t="shared" si="15"/>
        <v>43525</v>
      </c>
      <c r="D107" s="106"/>
      <c r="E107" s="13">
        <f t="shared" si="9"/>
        <v>0</v>
      </c>
      <c r="F107" s="7">
        <f t="shared" si="16"/>
        <v>0</v>
      </c>
      <c r="G107" s="7">
        <f t="shared" si="13"/>
        <v>0</v>
      </c>
      <c r="H107" s="7">
        <f t="shared" si="11"/>
        <v>0</v>
      </c>
      <c r="I107" s="29"/>
      <c r="J107" s="29"/>
      <c r="K107" s="9">
        <f t="shared" si="12"/>
        <v>27</v>
      </c>
      <c r="L107" s="11">
        <f t="shared" si="14"/>
        <v>60</v>
      </c>
      <c r="M107" s="12" t="e">
        <f>INDEX(#REF!,K107,1)</f>
        <v>#REF!</v>
      </c>
      <c r="N107" s="5"/>
    </row>
    <row r="108" spans="1:14" s="10" customFormat="1" ht="12.75">
      <c r="A108" s="18">
        <v>81</v>
      </c>
      <c r="B108" s="23" t="str">
        <f t="shared" si="10"/>
        <v>7-й рік 9-й міс</v>
      </c>
      <c r="C108" s="105">
        <f t="shared" si="15"/>
        <v>43556</v>
      </c>
      <c r="D108" s="106"/>
      <c r="E108" s="13">
        <f t="shared" si="9"/>
        <v>0</v>
      </c>
      <c r="F108" s="7">
        <f t="shared" si="16"/>
        <v>0</v>
      </c>
      <c r="G108" s="7">
        <f t="shared" si="13"/>
        <v>0</v>
      </c>
      <c r="H108" s="7">
        <f t="shared" si="11"/>
        <v>0</v>
      </c>
      <c r="I108" s="29"/>
      <c r="J108" s="29"/>
      <c r="K108" s="9">
        <f t="shared" si="12"/>
        <v>27</v>
      </c>
      <c r="L108" s="11">
        <f t="shared" si="14"/>
        <v>60</v>
      </c>
      <c r="M108" s="12" t="e">
        <f>INDEX(#REF!,K108,1)</f>
        <v>#REF!</v>
      </c>
      <c r="N108" s="5"/>
    </row>
    <row r="109" spans="1:14" s="10" customFormat="1" ht="12.75">
      <c r="A109" s="18">
        <v>82</v>
      </c>
      <c r="B109" s="23" t="str">
        <f t="shared" si="10"/>
        <v>7-й рік 10-й міс</v>
      </c>
      <c r="C109" s="105">
        <f t="shared" si="15"/>
        <v>43586</v>
      </c>
      <c r="D109" s="106"/>
      <c r="E109" s="13">
        <f t="shared" si="9"/>
        <v>0</v>
      </c>
      <c r="F109" s="7">
        <f t="shared" si="16"/>
        <v>0</v>
      </c>
      <c r="G109" s="7">
        <f t="shared" si="13"/>
        <v>0</v>
      </c>
      <c r="H109" s="7">
        <f t="shared" si="11"/>
        <v>0</v>
      </c>
      <c r="I109" s="29"/>
      <c r="J109" s="29"/>
      <c r="K109" s="9">
        <f t="shared" si="12"/>
        <v>27</v>
      </c>
      <c r="L109" s="11">
        <f t="shared" si="14"/>
        <v>60</v>
      </c>
      <c r="M109" s="12" t="e">
        <f>INDEX(#REF!,K109,1)</f>
        <v>#REF!</v>
      </c>
      <c r="N109" s="5"/>
    </row>
    <row r="110" spans="1:14" s="10" customFormat="1" ht="12.75">
      <c r="A110" s="18">
        <v>83</v>
      </c>
      <c r="B110" s="23" t="str">
        <f t="shared" si="10"/>
        <v>7-й рік 11-й міс</v>
      </c>
      <c r="C110" s="105">
        <f t="shared" si="15"/>
        <v>43617</v>
      </c>
      <c r="D110" s="106"/>
      <c r="E110" s="13">
        <f t="shared" si="9"/>
        <v>0</v>
      </c>
      <c r="F110" s="7">
        <f t="shared" si="16"/>
        <v>0</v>
      </c>
      <c r="G110" s="7">
        <f t="shared" si="13"/>
        <v>0</v>
      </c>
      <c r="H110" s="7">
        <f t="shared" si="11"/>
        <v>0</v>
      </c>
      <c r="I110" s="29"/>
      <c r="J110" s="29"/>
      <c r="K110" s="9">
        <f t="shared" si="12"/>
        <v>27</v>
      </c>
      <c r="L110" s="11">
        <f t="shared" si="14"/>
        <v>60</v>
      </c>
      <c r="M110" s="12" t="e">
        <f>INDEX(#REF!,K110,1)</f>
        <v>#REF!</v>
      </c>
      <c r="N110" s="5"/>
    </row>
    <row r="111" spans="1:14" s="10" customFormat="1" ht="12.75">
      <c r="A111" s="19">
        <v>84</v>
      </c>
      <c r="B111" s="32" t="str">
        <f t="shared" si="10"/>
        <v>7-й рік 12-й міс</v>
      </c>
      <c r="C111" s="129">
        <f t="shared" si="15"/>
        <v>43647</v>
      </c>
      <c r="D111" s="130"/>
      <c r="E111" s="21">
        <f t="shared" si="9"/>
        <v>0</v>
      </c>
      <c r="F111" s="20">
        <f t="shared" si="16"/>
        <v>0</v>
      </c>
      <c r="G111" s="20">
        <f t="shared" si="13"/>
        <v>0</v>
      </c>
      <c r="H111" s="20">
        <f t="shared" si="11"/>
        <v>0</v>
      </c>
      <c r="I111" s="29"/>
      <c r="J111" s="29"/>
      <c r="K111" s="9">
        <f t="shared" si="12"/>
        <v>27</v>
      </c>
      <c r="L111" s="11">
        <f t="shared" si="14"/>
        <v>60</v>
      </c>
      <c r="M111" s="12" t="e">
        <f>INDEX(#REF!,K111,1)</f>
        <v>#REF!</v>
      </c>
      <c r="N111" s="5"/>
    </row>
    <row r="112" spans="1:17" s="3" customFormat="1" ht="12.75">
      <c r="A112" s="6"/>
      <c r="B112" s="6"/>
      <c r="C112" s="2"/>
      <c r="I112" s="26"/>
      <c r="J112" s="26"/>
      <c r="K112" s="4"/>
      <c r="L112" s="11"/>
      <c r="M112" s="12"/>
      <c r="N112" s="5"/>
      <c r="O112" s="5"/>
      <c r="P112" s="5"/>
      <c r="Q112" s="5"/>
    </row>
    <row r="113" spans="1:17" s="3" customFormat="1" ht="12.75">
      <c r="A113" s="6"/>
      <c r="B113" s="6"/>
      <c r="C113" s="2"/>
      <c r="I113" s="26"/>
      <c r="J113" s="26"/>
      <c r="K113" s="4"/>
      <c r="L113" s="11"/>
      <c r="M113" s="12"/>
      <c r="N113" s="5"/>
      <c r="O113" s="5"/>
      <c r="P113" s="5"/>
      <c r="Q113" s="5"/>
    </row>
  </sheetData>
  <sheetProtection insertColumns="0" insertRows="0" insertHyperlinks="0" deleteColumns="0" deleteRows="0"/>
  <mergeCells count="106">
    <mergeCell ref="C111:D111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01:D101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88:D88"/>
    <mergeCell ref="C87:D87"/>
    <mergeCell ref="C86:D86"/>
    <mergeCell ref="C85:D85"/>
    <mergeCell ref="C84:D84"/>
    <mergeCell ref="C83:D83"/>
    <mergeCell ref="C82:D82"/>
    <mergeCell ref="C81:D81"/>
    <mergeCell ref="C80:D80"/>
    <mergeCell ref="C79:D79"/>
    <mergeCell ref="C78:D78"/>
    <mergeCell ref="C77:D77"/>
    <mergeCell ref="C76:D7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6:D46"/>
    <mergeCell ref="C31:D31"/>
    <mergeCell ref="C32:D32"/>
    <mergeCell ref="C33:D33"/>
    <mergeCell ref="C45:D45"/>
    <mergeCell ref="C44:D44"/>
    <mergeCell ref="C43:D43"/>
    <mergeCell ref="C42:D42"/>
    <mergeCell ref="C41:D41"/>
    <mergeCell ref="C40:D40"/>
    <mergeCell ref="C34:D34"/>
    <mergeCell ref="A12:C12"/>
    <mergeCell ref="A13:C13"/>
    <mergeCell ref="A14:C14"/>
    <mergeCell ref="C39:D39"/>
    <mergeCell ref="C38:D38"/>
    <mergeCell ref="C37:D37"/>
    <mergeCell ref="C36:D36"/>
    <mergeCell ref="C28:D28"/>
    <mergeCell ref="C29:D29"/>
    <mergeCell ref="C30:D30"/>
    <mergeCell ref="A19:D19"/>
    <mergeCell ref="C35:D35"/>
    <mergeCell ref="C26:D26"/>
    <mergeCell ref="A27:B27"/>
    <mergeCell ref="B5:F6"/>
    <mergeCell ref="I25:J25"/>
    <mergeCell ref="A9:C9"/>
    <mergeCell ref="A10:C10"/>
    <mergeCell ref="A25:H25"/>
    <mergeCell ref="A11:C11"/>
    <mergeCell ref="A24:D24"/>
    <mergeCell ref="A21:D21"/>
    <mergeCell ref="A20:D20"/>
    <mergeCell ref="A22:D22"/>
    <mergeCell ref="A23:D23"/>
    <mergeCell ref="A8:J8"/>
    <mergeCell ref="A15:J15"/>
    <mergeCell ref="A16:D16"/>
    <mergeCell ref="A17:D17"/>
    <mergeCell ref="A18:D18"/>
  </mergeCells>
  <conditionalFormatting sqref="H12 A28:C111 E28:K111">
    <cfRule type="expression" priority="2" dxfId="2" stopIfTrue="1">
      <formula>IF($D12+$E12=0,1,0)</formula>
    </cfRule>
  </conditionalFormatting>
  <dataValidations count="2">
    <dataValidation type="list" allowBlank="1" showInputMessage="1" showErrorMessage="1" sqref="D13">
      <formula1>"12,24,36,48,60,72,84"</formula1>
    </dataValidation>
    <dataValidation type="list" allowBlank="1" showInputMessage="1" showErrorMessage="1" sqref="D12">
      <formula1>"4,9,12,13,15,16,5,17,17,5,18,18,5,19,19,5,20,5,16,99,17,99,19,99,20,99,21,49,21,99,22,49,22,99,23,99"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11"/>
  <sheetViews>
    <sheetView view="pageBreakPreview" zoomScaleSheetLayoutView="100" workbookViewId="0" topLeftCell="A25">
      <selection activeCell="E17" sqref="E17"/>
    </sheetView>
  </sheetViews>
  <sheetFormatPr defaultColWidth="9.125" defaultRowHeight="12.75"/>
  <cols>
    <col min="1" max="1" width="7.625" style="6" customWidth="1"/>
    <col min="2" max="2" width="14.50390625" style="6" customWidth="1"/>
    <col min="3" max="3" width="10.50390625" style="2" customWidth="1"/>
    <col min="4" max="4" width="11.50390625" style="3" customWidth="1"/>
    <col min="5" max="5" width="12.875" style="3" customWidth="1"/>
    <col min="6" max="6" width="12.00390625" style="3" customWidth="1"/>
    <col min="7" max="7" width="10.125" style="3" bestFit="1" customWidth="1"/>
    <col min="8" max="10" width="0.875" style="37" customWidth="1"/>
    <col min="11" max="11" width="0.37109375" style="37" customWidth="1"/>
    <col min="12" max="12" width="0.6171875" style="37" customWidth="1"/>
    <col min="13" max="13" width="0.5" style="26" customWidth="1"/>
    <col min="14" max="14" width="0.5" style="64" customWidth="1"/>
    <col min="15" max="15" width="9.125" style="11" customWidth="1"/>
    <col min="16" max="16" width="9.50390625" style="12" customWidth="1"/>
    <col min="17" max="17" width="9.50390625" style="5" customWidth="1"/>
    <col min="18" max="16384" width="9.125" style="5" customWidth="1"/>
  </cols>
  <sheetData>
    <row r="1" spans="1:77" ht="12.75">
      <c r="A1" s="49"/>
      <c r="B1" s="49"/>
      <c r="C1" s="135"/>
      <c r="D1" s="135"/>
      <c r="E1" s="135"/>
      <c r="F1" s="135"/>
      <c r="G1" s="26"/>
      <c r="O1" s="72"/>
      <c r="P1" s="73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</row>
    <row r="2" spans="1:77" s="67" customFormat="1" ht="12.75">
      <c r="A2" s="49"/>
      <c r="B2" s="49"/>
      <c r="C2" s="135"/>
      <c r="D2" s="135"/>
      <c r="E2" s="135"/>
      <c r="F2" s="135"/>
      <c r="G2" s="26"/>
      <c r="H2" s="37"/>
      <c r="I2" s="37"/>
      <c r="J2" s="37"/>
      <c r="K2" s="37"/>
      <c r="L2" s="37"/>
      <c r="M2" s="26"/>
      <c r="N2" s="64"/>
      <c r="O2" s="75"/>
      <c r="P2" s="76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</row>
    <row r="3" spans="1:77" s="67" customFormat="1" ht="12.75">
      <c r="A3" s="49"/>
      <c r="B3" s="49"/>
      <c r="C3" s="50"/>
      <c r="D3" s="26"/>
      <c r="E3" s="26"/>
      <c r="F3" s="26"/>
      <c r="G3" s="26"/>
      <c r="H3" s="37"/>
      <c r="I3" s="37"/>
      <c r="J3" s="37"/>
      <c r="K3" s="37"/>
      <c r="L3" s="37"/>
      <c r="M3" s="26"/>
      <c r="N3" s="64"/>
      <c r="O3" s="75"/>
      <c r="P3" s="76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</row>
    <row r="4" spans="1:77" ht="12.75" customHeight="1">
      <c r="A4" s="49"/>
      <c r="B4" s="111" t="s">
        <v>17</v>
      </c>
      <c r="C4" s="111"/>
      <c r="D4" s="111"/>
      <c r="E4" s="111"/>
      <c r="F4" s="111"/>
      <c r="G4" s="26"/>
      <c r="O4" s="72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</row>
    <row r="5" spans="1:77" ht="12.75" customHeight="1">
      <c r="A5" s="49"/>
      <c r="B5" s="111"/>
      <c r="C5" s="111"/>
      <c r="D5" s="111"/>
      <c r="E5" s="111"/>
      <c r="F5" s="111"/>
      <c r="G5" s="26"/>
      <c r="O5" s="72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</row>
    <row r="6" spans="1:77" ht="12.75">
      <c r="A6" s="49"/>
      <c r="B6" s="49"/>
      <c r="C6" s="50"/>
      <c r="D6" s="26"/>
      <c r="E6" s="26"/>
      <c r="F6" s="26"/>
      <c r="G6" s="26"/>
      <c r="O6" s="72"/>
      <c r="P6" s="73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</row>
    <row r="7" spans="1:77" ht="12.75">
      <c r="A7" s="49"/>
      <c r="B7" s="49"/>
      <c r="C7" s="50"/>
      <c r="D7" s="26"/>
      <c r="E7" s="26"/>
      <c r="F7" s="26"/>
      <c r="G7" s="26"/>
      <c r="O7" s="72"/>
      <c r="P7" s="73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</row>
    <row r="8" spans="1:77" ht="21" customHeight="1" thickBot="1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2"/>
      <c r="P8" s="73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</row>
    <row r="9" spans="1:77" ht="12.75">
      <c r="A9" s="143" t="s">
        <v>15</v>
      </c>
      <c r="B9" s="144"/>
      <c r="C9" s="145"/>
      <c r="D9" s="82">
        <v>200000</v>
      </c>
      <c r="E9" s="26"/>
      <c r="F9" s="26"/>
      <c r="G9" s="26"/>
      <c r="O9" s="72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</row>
    <row r="10" spans="1:7" ht="12.75">
      <c r="A10" s="148" t="s">
        <v>16</v>
      </c>
      <c r="B10" s="149"/>
      <c r="C10" s="150"/>
      <c r="D10" s="83">
        <v>72</v>
      </c>
      <c r="E10" s="26"/>
      <c r="F10" s="26"/>
      <c r="G10" s="26"/>
    </row>
    <row r="11" spans="1:17" s="10" customFormat="1" ht="12.75">
      <c r="A11" s="136" t="s">
        <v>0</v>
      </c>
      <c r="B11" s="137"/>
      <c r="C11" s="138"/>
      <c r="D11" s="84">
        <f>D9*(100-D10)/100</f>
        <v>56000</v>
      </c>
      <c r="E11" s="51"/>
      <c r="F11" s="26"/>
      <c r="G11" s="52"/>
      <c r="H11" s="37"/>
      <c r="I11" s="37"/>
      <c r="J11" s="37"/>
      <c r="K11" s="37"/>
      <c r="L11" s="37"/>
      <c r="M11" s="26"/>
      <c r="N11" s="65"/>
      <c r="O11" s="11"/>
      <c r="P11" s="12"/>
      <c r="Q11" s="5"/>
    </row>
    <row r="12" spans="1:17" s="10" customFormat="1" ht="12.75">
      <c r="A12" s="136" t="s">
        <v>1</v>
      </c>
      <c r="B12" s="137"/>
      <c r="C12" s="138"/>
      <c r="D12" s="85">
        <v>4</v>
      </c>
      <c r="E12" s="51"/>
      <c r="F12" s="24"/>
      <c r="G12" s="24"/>
      <c r="H12" s="38"/>
      <c r="I12" s="39"/>
      <c r="J12" s="39"/>
      <c r="K12" s="40"/>
      <c r="L12" s="39"/>
      <c r="M12" s="24"/>
      <c r="N12" s="65"/>
      <c r="O12" s="11"/>
      <c r="P12" s="12"/>
      <c r="Q12" s="5"/>
    </row>
    <row r="13" spans="1:17" s="10" customFormat="1" ht="12.75">
      <c r="A13" s="136" t="s">
        <v>2</v>
      </c>
      <c r="B13" s="137"/>
      <c r="C13" s="138"/>
      <c r="D13" s="86">
        <v>12</v>
      </c>
      <c r="E13" s="51"/>
      <c r="F13" s="25"/>
      <c r="G13" s="25"/>
      <c r="H13" s="39"/>
      <c r="I13" s="41"/>
      <c r="J13" s="41"/>
      <c r="K13" s="41"/>
      <c r="L13" s="41"/>
      <c r="M13" s="25"/>
      <c r="N13" s="65"/>
      <c r="O13" s="11"/>
      <c r="P13" s="12"/>
      <c r="Q13" s="5"/>
    </row>
    <row r="14" spans="1:17" s="10" customFormat="1" ht="13.5" thickBot="1">
      <c r="A14" s="139" t="s">
        <v>3</v>
      </c>
      <c r="B14" s="140"/>
      <c r="C14" s="141"/>
      <c r="D14" s="87">
        <v>41091</v>
      </c>
      <c r="E14" s="51"/>
      <c r="F14" s="25"/>
      <c r="G14" s="25"/>
      <c r="H14" s="41"/>
      <c r="I14" s="41"/>
      <c r="J14" s="41"/>
      <c r="K14" s="41"/>
      <c r="L14" s="41"/>
      <c r="M14" s="25"/>
      <c r="N14" s="65"/>
      <c r="O14" s="11"/>
      <c r="P14" s="12"/>
      <c r="Q14" s="5"/>
    </row>
    <row r="15" spans="1:17" s="10" customFormat="1" ht="27.75" customHeight="1">
      <c r="A15" s="146" t="s">
        <v>19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1"/>
      <c r="P15" s="12"/>
      <c r="Q15" s="5"/>
    </row>
    <row r="16" spans="1:17" s="10" customFormat="1" ht="12.75">
      <c r="A16" s="104" t="s">
        <v>23</v>
      </c>
      <c r="B16" s="104"/>
      <c r="C16" s="104"/>
      <c r="D16" s="104"/>
      <c r="E16" s="151">
        <v>1.5</v>
      </c>
      <c r="F16" s="25"/>
      <c r="G16" s="25"/>
      <c r="H16" s="41"/>
      <c r="I16" s="41"/>
      <c r="J16" s="41"/>
      <c r="K16" s="41"/>
      <c r="L16" s="41"/>
      <c r="M16" s="25"/>
      <c r="N16" s="65"/>
      <c r="O16" s="11"/>
      <c r="P16" s="12"/>
      <c r="Q16" s="5"/>
    </row>
    <row r="17" spans="1:17" s="10" customFormat="1" ht="12.75">
      <c r="A17" s="104" t="s">
        <v>18</v>
      </c>
      <c r="B17" s="104"/>
      <c r="C17" s="104"/>
      <c r="D17" s="104"/>
      <c r="E17" s="88">
        <v>0</v>
      </c>
      <c r="F17" s="25"/>
      <c r="G17" s="25"/>
      <c r="H17" s="41"/>
      <c r="I17" s="41"/>
      <c r="J17" s="41"/>
      <c r="K17" s="41"/>
      <c r="L17" s="41"/>
      <c r="M17" s="25"/>
      <c r="N17" s="65"/>
      <c r="O17" s="11"/>
      <c r="P17" s="12"/>
      <c r="Q17" s="5"/>
    </row>
    <row r="18" spans="1:17" s="10" customFormat="1" ht="12.75">
      <c r="A18" s="104" t="s">
        <v>30</v>
      </c>
      <c r="B18" s="104"/>
      <c r="C18" s="104"/>
      <c r="D18" s="104"/>
      <c r="E18" s="88">
        <v>0</v>
      </c>
      <c r="F18" s="25"/>
      <c r="G18" s="25"/>
      <c r="H18" s="41"/>
      <c r="I18" s="41"/>
      <c r="J18" s="41"/>
      <c r="K18" s="41"/>
      <c r="L18" s="41"/>
      <c r="M18" s="25"/>
      <c r="N18" s="65"/>
      <c r="O18" s="11"/>
      <c r="P18" s="12"/>
      <c r="Q18" s="5"/>
    </row>
    <row r="19" spans="1:17" s="10" customFormat="1" ht="12.75">
      <c r="A19" s="104" t="s">
        <v>22</v>
      </c>
      <c r="B19" s="104"/>
      <c r="C19" s="104"/>
      <c r="D19" s="104"/>
      <c r="E19" s="89" t="s">
        <v>24</v>
      </c>
      <c r="F19" s="25"/>
      <c r="G19" s="25"/>
      <c r="H19" s="41"/>
      <c r="I19" s="41"/>
      <c r="J19" s="41"/>
      <c r="K19" s="41"/>
      <c r="L19" s="41"/>
      <c r="M19" s="25"/>
      <c r="N19" s="65"/>
      <c r="O19" s="11"/>
      <c r="P19" s="12"/>
      <c r="Q19" s="5"/>
    </row>
    <row r="20" spans="1:17" s="10" customFormat="1" ht="12.75">
      <c r="A20" s="95" t="s">
        <v>25</v>
      </c>
      <c r="B20" s="96"/>
      <c r="C20" s="96"/>
      <c r="D20" s="97"/>
      <c r="E20" s="89" t="s">
        <v>24</v>
      </c>
      <c r="F20" s="25"/>
      <c r="G20" s="25"/>
      <c r="H20" s="41"/>
      <c r="I20" s="41"/>
      <c r="J20" s="41"/>
      <c r="K20" s="41"/>
      <c r="L20" s="41"/>
      <c r="M20" s="25"/>
      <c r="N20" s="65"/>
      <c r="O20" s="11"/>
      <c r="P20" s="12"/>
      <c r="Q20" s="5"/>
    </row>
    <row r="21" spans="1:17" s="10" customFormat="1" ht="12.75">
      <c r="A21" s="92" t="s">
        <v>29</v>
      </c>
      <c r="B21" s="93"/>
      <c r="C21" s="93"/>
      <c r="D21" s="94"/>
      <c r="E21" s="90">
        <v>5</v>
      </c>
      <c r="F21" s="25"/>
      <c r="G21" s="25"/>
      <c r="H21" s="41"/>
      <c r="I21" s="41"/>
      <c r="J21" s="41"/>
      <c r="K21" s="41"/>
      <c r="L21" s="41"/>
      <c r="M21" s="25"/>
      <c r="N21" s="65"/>
      <c r="O21" s="11"/>
      <c r="P21" s="12"/>
      <c r="Q21" s="5"/>
    </row>
    <row r="22" spans="1:17" s="10" customFormat="1" ht="12.75">
      <c r="A22" s="98" t="s">
        <v>26</v>
      </c>
      <c r="B22" s="99"/>
      <c r="C22" s="99"/>
      <c r="D22" s="100"/>
      <c r="E22" s="89">
        <f>D9*E21/100</f>
        <v>10000</v>
      </c>
      <c r="F22" s="25"/>
      <c r="G22" s="25"/>
      <c r="H22" s="41"/>
      <c r="I22" s="41"/>
      <c r="J22" s="41"/>
      <c r="K22" s="41"/>
      <c r="L22" s="41"/>
      <c r="M22" s="25"/>
      <c r="N22" s="65"/>
      <c r="O22" s="11"/>
      <c r="P22" s="12"/>
      <c r="Q22" s="5"/>
    </row>
    <row r="23" spans="1:17" s="10" customFormat="1" ht="12.75">
      <c r="A23" s="98" t="s">
        <v>27</v>
      </c>
      <c r="B23" s="99"/>
      <c r="C23" s="99"/>
      <c r="D23" s="100"/>
      <c r="E23" s="90">
        <v>1200</v>
      </c>
      <c r="F23" s="25"/>
      <c r="G23" s="25"/>
      <c r="H23" s="41"/>
      <c r="I23" s="41"/>
      <c r="J23" s="41"/>
      <c r="K23" s="41"/>
      <c r="L23" s="41"/>
      <c r="M23" s="25"/>
      <c r="N23" s="65"/>
      <c r="O23" s="11"/>
      <c r="P23" s="12"/>
      <c r="Q23" s="5"/>
    </row>
    <row r="24" spans="1:17" s="10" customFormat="1" ht="13.5" thickBot="1">
      <c r="A24" s="91" t="s">
        <v>7</v>
      </c>
      <c r="B24" s="91"/>
      <c r="C24" s="91"/>
      <c r="D24" s="91"/>
      <c r="E24" s="89">
        <f>SUM(E16,E17,E18,E22,E23)</f>
        <v>11201.5</v>
      </c>
      <c r="F24" s="25"/>
      <c r="G24" s="25"/>
      <c r="H24" s="41"/>
      <c r="I24" s="41"/>
      <c r="J24" s="41"/>
      <c r="K24" s="41"/>
      <c r="L24" s="41"/>
      <c r="M24" s="25"/>
      <c r="N24" s="65"/>
      <c r="O24" s="11"/>
      <c r="P24" s="12"/>
      <c r="Q24" s="5"/>
    </row>
    <row r="25" spans="1:17" s="10" customFormat="1" ht="18" customHeight="1" thickBot="1">
      <c r="A25" s="119" t="s">
        <v>8</v>
      </c>
      <c r="B25" s="120"/>
      <c r="C25" s="120"/>
      <c r="D25" s="120"/>
      <c r="E25" s="121"/>
      <c r="F25" s="121"/>
      <c r="G25" s="122"/>
      <c r="H25" s="142" t="s">
        <v>9</v>
      </c>
      <c r="I25" s="142"/>
      <c r="J25" s="142"/>
      <c r="K25" s="142"/>
      <c r="L25" s="112"/>
      <c r="M25" s="112"/>
      <c r="N25" s="65"/>
      <c r="O25" s="11"/>
      <c r="P25" s="12"/>
      <c r="Q25" s="5"/>
    </row>
    <row r="26" spans="1:17" s="10" customFormat="1" ht="40.5" customHeight="1" thickBot="1">
      <c r="A26" s="53" t="s">
        <v>4</v>
      </c>
      <c r="B26" s="54" t="s">
        <v>5</v>
      </c>
      <c r="C26" s="55" t="s">
        <v>6</v>
      </c>
      <c r="D26" s="56" t="s">
        <v>14</v>
      </c>
      <c r="E26" s="57" t="s">
        <v>10</v>
      </c>
      <c r="F26" s="57" t="s">
        <v>11</v>
      </c>
      <c r="G26" s="58" t="s">
        <v>12</v>
      </c>
      <c r="H26" s="42" t="s">
        <v>7</v>
      </c>
      <c r="I26" s="42" t="s">
        <v>10</v>
      </c>
      <c r="J26" s="42" t="s">
        <v>11</v>
      </c>
      <c r="K26" s="42" t="s">
        <v>13</v>
      </c>
      <c r="L26" s="42"/>
      <c r="M26" s="27"/>
      <c r="N26" s="65"/>
      <c r="O26" s="11"/>
      <c r="P26" s="12"/>
      <c r="Q26" s="5"/>
    </row>
    <row r="27" spans="1:17" s="10" customFormat="1" ht="13.5" thickBot="1">
      <c r="A27" s="109" t="s">
        <v>7</v>
      </c>
      <c r="B27" s="110"/>
      <c r="C27" s="62">
        <f>$D$14</f>
        <v>41091</v>
      </c>
      <c r="D27" s="59">
        <f>E27+F27</f>
        <v>57222.92</v>
      </c>
      <c r="E27" s="60">
        <f>SUM(E28:E65536)+SUM(L28:M65536)</f>
        <v>56000</v>
      </c>
      <c r="F27" s="61">
        <f>SUM(F28:F65536)</f>
        <v>1222.92</v>
      </c>
      <c r="G27" s="63">
        <f>$D$11</f>
        <v>56000</v>
      </c>
      <c r="H27" s="43">
        <f>I27+J27</f>
        <v>57213.34</v>
      </c>
      <c r="I27" s="43">
        <f>SUM(I28:I65536)+SUM(L28:M65536)</f>
        <v>56000</v>
      </c>
      <c r="J27" s="43">
        <f>SUM(J28:J65536)</f>
        <v>1213.34</v>
      </c>
      <c r="K27" s="43">
        <f>$D$11</f>
        <v>56000</v>
      </c>
      <c r="L27" s="43"/>
      <c r="M27" s="28"/>
      <c r="N27" s="65">
        <f>ROW(N27)</f>
        <v>27</v>
      </c>
      <c r="O27" s="11"/>
      <c r="P27" s="12"/>
      <c r="Q27" s="5"/>
    </row>
    <row r="28" spans="1:17" s="10" customFormat="1" ht="12.75">
      <c r="A28" s="18">
        <v>1</v>
      </c>
      <c r="B28" s="23" t="str">
        <f aca="true" t="shared" si="0" ref="B28:B91">CONCATENATE(INT((A28-1)/12)+1,"-й рік ",A28-1-INT((A28-1)/12)*12+1,"-й міс")</f>
        <v>1-й рік 1-й міс</v>
      </c>
      <c r="C28" s="22">
        <f>DATE(YEAR(C27),MONTH(C27)+1,DAY(C27))</f>
        <v>41122</v>
      </c>
      <c r="D28" s="13">
        <f aca="true" t="shared" si="1" ref="D28:D91">IF(P28*$D$12/100/12/(1-(1+$D$12/100/12)^(-O28))&lt;G27,ROUNDUP(P28*$D$12/100/12/(1-(1+$D$12/100/12)^(-O28)),0),G27+F28)</f>
        <v>4769</v>
      </c>
      <c r="E28" s="7">
        <f>D28-F28</f>
        <v>4579.27</v>
      </c>
      <c r="F28" s="7">
        <f>$D$11*$D$12*(C28-C27)/(DATE(YEAR(C28)+1,1,1)-DATE(YEAR(C28),1,1))/100</f>
        <v>189.73</v>
      </c>
      <c r="G28" s="45">
        <f aca="true" t="shared" si="2" ref="G28:G91">G27-E28-L28-M28</f>
        <v>51420.73</v>
      </c>
      <c r="H28" s="40">
        <f aca="true" t="shared" si="3" ref="H28:H91">I28+J28</f>
        <v>4853.34</v>
      </c>
      <c r="I28" s="40">
        <f aca="true" t="shared" si="4" ref="I28:I91">IF($D$11/$D$13&lt;K27,$D$11/$D$13,K27)</f>
        <v>4666.67</v>
      </c>
      <c r="J28" s="40">
        <f aca="true" t="shared" si="5" ref="J28:J91">K27*$D$12/12/100</f>
        <v>186.67</v>
      </c>
      <c r="K28" s="40">
        <f aca="true" t="shared" si="6" ref="K28:K91">K27-I28-L28-M28</f>
        <v>51333.33</v>
      </c>
      <c r="L28" s="44"/>
      <c r="M28" s="29"/>
      <c r="N28" s="66">
        <f aca="true" t="shared" si="7" ref="N28:N91">IF(ISBLANK(L27),VALUE(N27),ROW(L27))</f>
        <v>27</v>
      </c>
      <c r="O28" s="11">
        <f>$D$13</f>
        <v>12</v>
      </c>
      <c r="P28" s="12">
        <f aca="true" t="shared" si="8" ref="P28:P59">INDEX(G$1:G$65536,N28,1)</f>
        <v>56000</v>
      </c>
      <c r="Q28" s="5"/>
    </row>
    <row r="29" spans="1:17" s="10" customFormat="1" ht="12.75">
      <c r="A29" s="18">
        <v>2</v>
      </c>
      <c r="B29" s="23" t="str">
        <f t="shared" si="0"/>
        <v>1-й рік 2-й міс</v>
      </c>
      <c r="C29" s="22">
        <f>DATE(YEAR(C28),MONTH(C28)+1,DAY(C28))</f>
        <v>41153</v>
      </c>
      <c r="D29" s="13">
        <f t="shared" si="1"/>
        <v>4769</v>
      </c>
      <c r="E29" s="7">
        <f aca="true" t="shared" si="9" ref="E29:E92">D29-F29</f>
        <v>4594.79</v>
      </c>
      <c r="F29" s="7">
        <f aca="true" t="shared" si="10" ref="F29:F92">G28*$D$12*(C29-C28)/(DATE(YEAR(C29)+1,1,1)-DATE(YEAR(C29),1,1))/100</f>
        <v>174.21</v>
      </c>
      <c r="G29" s="45">
        <f t="shared" si="2"/>
        <v>46825.94</v>
      </c>
      <c r="H29" s="40">
        <f t="shared" si="3"/>
        <v>4837.78</v>
      </c>
      <c r="I29" s="40">
        <f t="shared" si="4"/>
        <v>4666.67</v>
      </c>
      <c r="J29" s="40">
        <f t="shared" si="5"/>
        <v>171.11</v>
      </c>
      <c r="K29" s="40">
        <f t="shared" si="6"/>
        <v>46666.66</v>
      </c>
      <c r="L29" s="44"/>
      <c r="M29" s="29"/>
      <c r="N29" s="66">
        <f t="shared" si="7"/>
        <v>27</v>
      </c>
      <c r="O29" s="11">
        <f aca="true" t="shared" si="11" ref="O29:O92">O28+N28-N29</f>
        <v>12</v>
      </c>
      <c r="P29" s="12">
        <f t="shared" si="8"/>
        <v>56000</v>
      </c>
      <c r="Q29" s="5"/>
    </row>
    <row r="30" spans="1:17" s="10" customFormat="1" ht="12.75">
      <c r="A30" s="18">
        <v>3</v>
      </c>
      <c r="B30" s="23" t="str">
        <f t="shared" si="0"/>
        <v>1-й рік 3-й міс</v>
      </c>
      <c r="C30" s="22">
        <f aca="true" t="shared" si="12" ref="C30:C93">DATE(YEAR(C29),MONTH(C29)+1,DAY(C29))</f>
        <v>41183</v>
      </c>
      <c r="D30" s="13">
        <f t="shared" si="1"/>
        <v>4769</v>
      </c>
      <c r="E30" s="7">
        <f t="shared" si="9"/>
        <v>4615.47</v>
      </c>
      <c r="F30" s="7">
        <f t="shared" si="10"/>
        <v>153.53</v>
      </c>
      <c r="G30" s="45">
        <f t="shared" si="2"/>
        <v>42210.47</v>
      </c>
      <c r="H30" s="40">
        <f t="shared" si="3"/>
        <v>4822.23</v>
      </c>
      <c r="I30" s="40">
        <f t="shared" si="4"/>
        <v>4666.67</v>
      </c>
      <c r="J30" s="40">
        <f t="shared" si="5"/>
        <v>155.56</v>
      </c>
      <c r="K30" s="40">
        <f t="shared" si="6"/>
        <v>41999.99</v>
      </c>
      <c r="L30" s="44"/>
      <c r="M30" s="29"/>
      <c r="N30" s="66">
        <f t="shared" si="7"/>
        <v>27</v>
      </c>
      <c r="O30" s="11">
        <f t="shared" si="11"/>
        <v>12</v>
      </c>
      <c r="P30" s="12">
        <f t="shared" si="8"/>
        <v>56000</v>
      </c>
      <c r="Q30" s="5"/>
    </row>
    <row r="31" spans="1:17" s="10" customFormat="1" ht="12.75">
      <c r="A31" s="18">
        <v>4</v>
      </c>
      <c r="B31" s="23" t="str">
        <f t="shared" si="0"/>
        <v>1-й рік 4-й міс</v>
      </c>
      <c r="C31" s="22">
        <f t="shared" si="12"/>
        <v>41214</v>
      </c>
      <c r="D31" s="13">
        <f t="shared" si="1"/>
        <v>4769</v>
      </c>
      <c r="E31" s="7">
        <f t="shared" si="9"/>
        <v>4625.99</v>
      </c>
      <c r="F31" s="7">
        <f t="shared" si="10"/>
        <v>143.01</v>
      </c>
      <c r="G31" s="45">
        <f t="shared" si="2"/>
        <v>37584.48</v>
      </c>
      <c r="H31" s="40">
        <f t="shared" si="3"/>
        <v>4806.67</v>
      </c>
      <c r="I31" s="40">
        <f t="shared" si="4"/>
        <v>4666.67</v>
      </c>
      <c r="J31" s="40">
        <f t="shared" si="5"/>
        <v>140</v>
      </c>
      <c r="K31" s="40">
        <f t="shared" si="6"/>
        <v>37333.32</v>
      </c>
      <c r="L31" s="44"/>
      <c r="M31" s="29"/>
      <c r="N31" s="66">
        <f t="shared" si="7"/>
        <v>27</v>
      </c>
      <c r="O31" s="11">
        <f t="shared" si="11"/>
        <v>12</v>
      </c>
      <c r="P31" s="12">
        <f t="shared" si="8"/>
        <v>56000</v>
      </c>
      <c r="Q31" s="5"/>
    </row>
    <row r="32" spans="1:17" s="10" customFormat="1" ht="12.75">
      <c r="A32" s="18">
        <v>5</v>
      </c>
      <c r="B32" s="23" t="str">
        <f t="shared" si="0"/>
        <v>1-й рік 5-й міс</v>
      </c>
      <c r="C32" s="22">
        <f t="shared" si="12"/>
        <v>41244</v>
      </c>
      <c r="D32" s="13">
        <f t="shared" si="1"/>
        <v>4769</v>
      </c>
      <c r="E32" s="7">
        <f t="shared" si="9"/>
        <v>4645.77</v>
      </c>
      <c r="F32" s="7">
        <f t="shared" si="10"/>
        <v>123.23</v>
      </c>
      <c r="G32" s="45">
        <f t="shared" si="2"/>
        <v>32938.71</v>
      </c>
      <c r="H32" s="40">
        <f t="shared" si="3"/>
        <v>4791.11</v>
      </c>
      <c r="I32" s="40">
        <f t="shared" si="4"/>
        <v>4666.67</v>
      </c>
      <c r="J32" s="40">
        <f t="shared" si="5"/>
        <v>124.44</v>
      </c>
      <c r="K32" s="40">
        <f t="shared" si="6"/>
        <v>32666.65</v>
      </c>
      <c r="L32" s="44"/>
      <c r="M32" s="29"/>
      <c r="N32" s="66">
        <f t="shared" si="7"/>
        <v>27</v>
      </c>
      <c r="O32" s="11">
        <f t="shared" si="11"/>
        <v>12</v>
      </c>
      <c r="P32" s="12">
        <f t="shared" si="8"/>
        <v>56000</v>
      </c>
      <c r="Q32" s="5"/>
    </row>
    <row r="33" spans="1:17" s="10" customFormat="1" ht="12.75">
      <c r="A33" s="18">
        <v>6</v>
      </c>
      <c r="B33" s="23" t="str">
        <f t="shared" si="0"/>
        <v>1-й рік 6-й міс</v>
      </c>
      <c r="C33" s="22">
        <f t="shared" si="12"/>
        <v>41275</v>
      </c>
      <c r="D33" s="13">
        <f t="shared" si="1"/>
        <v>4769</v>
      </c>
      <c r="E33" s="7">
        <f t="shared" si="9"/>
        <v>4657.1</v>
      </c>
      <c r="F33" s="7">
        <f t="shared" si="10"/>
        <v>111.9</v>
      </c>
      <c r="G33" s="45">
        <f t="shared" si="2"/>
        <v>28281.61</v>
      </c>
      <c r="H33" s="40">
        <f t="shared" si="3"/>
        <v>4775.56</v>
      </c>
      <c r="I33" s="40">
        <f t="shared" si="4"/>
        <v>4666.67</v>
      </c>
      <c r="J33" s="40">
        <f t="shared" si="5"/>
        <v>108.89</v>
      </c>
      <c r="K33" s="40">
        <f t="shared" si="6"/>
        <v>27999.98</v>
      </c>
      <c r="L33" s="44"/>
      <c r="M33" s="29"/>
      <c r="N33" s="66">
        <f t="shared" si="7"/>
        <v>27</v>
      </c>
      <c r="O33" s="11">
        <f t="shared" si="11"/>
        <v>12</v>
      </c>
      <c r="P33" s="12">
        <f t="shared" si="8"/>
        <v>56000</v>
      </c>
      <c r="Q33" s="5"/>
    </row>
    <row r="34" spans="1:17" s="10" customFormat="1" ht="12.75">
      <c r="A34" s="18">
        <v>7</v>
      </c>
      <c r="B34" s="23" t="str">
        <f t="shared" si="0"/>
        <v>1-й рік 7-й міс</v>
      </c>
      <c r="C34" s="22">
        <f t="shared" si="12"/>
        <v>41306</v>
      </c>
      <c r="D34" s="13">
        <f t="shared" si="1"/>
        <v>4769</v>
      </c>
      <c r="E34" s="7">
        <f t="shared" si="9"/>
        <v>4672.92</v>
      </c>
      <c r="F34" s="7">
        <f t="shared" si="10"/>
        <v>96.08</v>
      </c>
      <c r="G34" s="45">
        <f t="shared" si="2"/>
        <v>23608.69</v>
      </c>
      <c r="H34" s="40">
        <f t="shared" si="3"/>
        <v>4760</v>
      </c>
      <c r="I34" s="40">
        <f t="shared" si="4"/>
        <v>4666.67</v>
      </c>
      <c r="J34" s="40">
        <f t="shared" si="5"/>
        <v>93.33</v>
      </c>
      <c r="K34" s="40">
        <f t="shared" si="6"/>
        <v>23333.31</v>
      </c>
      <c r="L34" s="44"/>
      <c r="M34" s="29"/>
      <c r="N34" s="66">
        <f t="shared" si="7"/>
        <v>27</v>
      </c>
      <c r="O34" s="11">
        <f t="shared" si="11"/>
        <v>12</v>
      </c>
      <c r="P34" s="12">
        <f t="shared" si="8"/>
        <v>56000</v>
      </c>
      <c r="Q34" s="5"/>
    </row>
    <row r="35" spans="1:17" s="10" customFormat="1" ht="12.75">
      <c r="A35" s="18">
        <v>8</v>
      </c>
      <c r="B35" s="23" t="str">
        <f t="shared" si="0"/>
        <v>1-й рік 8-й міс</v>
      </c>
      <c r="C35" s="22">
        <f t="shared" si="12"/>
        <v>41334</v>
      </c>
      <c r="D35" s="13">
        <f t="shared" si="1"/>
        <v>4769</v>
      </c>
      <c r="E35" s="7">
        <f t="shared" si="9"/>
        <v>4696.56</v>
      </c>
      <c r="F35" s="7">
        <f t="shared" si="10"/>
        <v>72.44</v>
      </c>
      <c r="G35" s="45">
        <f t="shared" si="2"/>
        <v>18912.13</v>
      </c>
      <c r="H35" s="40">
        <f t="shared" si="3"/>
        <v>4744.45</v>
      </c>
      <c r="I35" s="40">
        <f t="shared" si="4"/>
        <v>4666.67</v>
      </c>
      <c r="J35" s="40">
        <f t="shared" si="5"/>
        <v>77.78</v>
      </c>
      <c r="K35" s="40">
        <f t="shared" si="6"/>
        <v>18666.64</v>
      </c>
      <c r="L35" s="44"/>
      <c r="M35" s="29"/>
      <c r="N35" s="66">
        <f t="shared" si="7"/>
        <v>27</v>
      </c>
      <c r="O35" s="11">
        <f t="shared" si="11"/>
        <v>12</v>
      </c>
      <c r="P35" s="12">
        <f t="shared" si="8"/>
        <v>56000</v>
      </c>
      <c r="Q35" s="5"/>
    </row>
    <row r="36" spans="1:17" s="10" customFormat="1" ht="12.75">
      <c r="A36" s="18">
        <v>9</v>
      </c>
      <c r="B36" s="23" t="str">
        <f t="shared" si="0"/>
        <v>1-й рік 9-й міс</v>
      </c>
      <c r="C36" s="22">
        <f t="shared" si="12"/>
        <v>41365</v>
      </c>
      <c r="D36" s="13">
        <f t="shared" si="1"/>
        <v>4769</v>
      </c>
      <c r="E36" s="7">
        <f t="shared" si="9"/>
        <v>4704.75</v>
      </c>
      <c r="F36" s="7">
        <f t="shared" si="10"/>
        <v>64.25</v>
      </c>
      <c r="G36" s="45">
        <f t="shared" si="2"/>
        <v>14207.38</v>
      </c>
      <c r="H36" s="40">
        <f t="shared" si="3"/>
        <v>4728.89</v>
      </c>
      <c r="I36" s="40">
        <f t="shared" si="4"/>
        <v>4666.67</v>
      </c>
      <c r="J36" s="40">
        <f t="shared" si="5"/>
        <v>62.22</v>
      </c>
      <c r="K36" s="40">
        <f t="shared" si="6"/>
        <v>13999.97</v>
      </c>
      <c r="L36" s="44"/>
      <c r="M36" s="29"/>
      <c r="N36" s="66">
        <f t="shared" si="7"/>
        <v>27</v>
      </c>
      <c r="O36" s="11">
        <f t="shared" si="11"/>
        <v>12</v>
      </c>
      <c r="P36" s="12">
        <f t="shared" si="8"/>
        <v>56000</v>
      </c>
      <c r="Q36" s="5"/>
    </row>
    <row r="37" spans="1:17" s="10" customFormat="1" ht="12.75">
      <c r="A37" s="18">
        <v>10</v>
      </c>
      <c r="B37" s="23" t="str">
        <f t="shared" si="0"/>
        <v>1-й рік 10-й міс</v>
      </c>
      <c r="C37" s="22">
        <f t="shared" si="12"/>
        <v>41395</v>
      </c>
      <c r="D37" s="13">
        <f t="shared" si="1"/>
        <v>4769</v>
      </c>
      <c r="E37" s="7">
        <f t="shared" si="9"/>
        <v>4722.29</v>
      </c>
      <c r="F37" s="7">
        <f t="shared" si="10"/>
        <v>46.71</v>
      </c>
      <c r="G37" s="45">
        <f t="shared" si="2"/>
        <v>9485.09</v>
      </c>
      <c r="H37" s="40">
        <f t="shared" si="3"/>
        <v>4713.34</v>
      </c>
      <c r="I37" s="40">
        <f t="shared" si="4"/>
        <v>4666.67</v>
      </c>
      <c r="J37" s="40">
        <f t="shared" si="5"/>
        <v>46.67</v>
      </c>
      <c r="K37" s="40">
        <f t="shared" si="6"/>
        <v>9333.3</v>
      </c>
      <c r="L37" s="44"/>
      <c r="M37" s="29"/>
      <c r="N37" s="66">
        <f t="shared" si="7"/>
        <v>27</v>
      </c>
      <c r="O37" s="11">
        <f t="shared" si="11"/>
        <v>12</v>
      </c>
      <c r="P37" s="12">
        <f t="shared" si="8"/>
        <v>56000</v>
      </c>
      <c r="Q37" s="5"/>
    </row>
    <row r="38" spans="1:17" s="10" customFormat="1" ht="12.75">
      <c r="A38" s="18">
        <v>11</v>
      </c>
      <c r="B38" s="23" t="str">
        <f t="shared" si="0"/>
        <v>1-й рік 11-й міс</v>
      </c>
      <c r="C38" s="22">
        <f t="shared" si="12"/>
        <v>41426</v>
      </c>
      <c r="D38" s="13">
        <f t="shared" si="1"/>
        <v>4769</v>
      </c>
      <c r="E38" s="7">
        <f t="shared" si="9"/>
        <v>4736.78</v>
      </c>
      <c r="F38" s="7">
        <f t="shared" si="10"/>
        <v>32.22</v>
      </c>
      <c r="G38" s="45">
        <f t="shared" si="2"/>
        <v>4748.31</v>
      </c>
      <c r="H38" s="40">
        <f t="shared" si="3"/>
        <v>4697.78</v>
      </c>
      <c r="I38" s="40">
        <f t="shared" si="4"/>
        <v>4666.67</v>
      </c>
      <c r="J38" s="40">
        <f t="shared" si="5"/>
        <v>31.11</v>
      </c>
      <c r="K38" s="40">
        <f t="shared" si="6"/>
        <v>4666.63</v>
      </c>
      <c r="L38" s="44"/>
      <c r="M38" s="29"/>
      <c r="N38" s="66">
        <f t="shared" si="7"/>
        <v>27</v>
      </c>
      <c r="O38" s="11">
        <f t="shared" si="11"/>
        <v>12</v>
      </c>
      <c r="P38" s="12">
        <f t="shared" si="8"/>
        <v>56000</v>
      </c>
      <c r="Q38" s="5"/>
    </row>
    <row r="39" spans="1:17" s="10" customFormat="1" ht="12.75">
      <c r="A39" s="19">
        <v>12</v>
      </c>
      <c r="B39" s="32" t="str">
        <f t="shared" si="0"/>
        <v>1-й рік 12-й міс</v>
      </c>
      <c r="C39" s="33">
        <f t="shared" si="12"/>
        <v>41456</v>
      </c>
      <c r="D39" s="21">
        <f t="shared" si="1"/>
        <v>4763.92</v>
      </c>
      <c r="E39" s="20">
        <f t="shared" si="9"/>
        <v>4748.31</v>
      </c>
      <c r="F39" s="20">
        <f t="shared" si="10"/>
        <v>15.61</v>
      </c>
      <c r="G39" s="46">
        <f t="shared" si="2"/>
        <v>0</v>
      </c>
      <c r="H39" s="40">
        <f t="shared" si="3"/>
        <v>4682.19</v>
      </c>
      <c r="I39" s="40">
        <f t="shared" si="4"/>
        <v>4666.63</v>
      </c>
      <c r="J39" s="40">
        <f t="shared" si="5"/>
        <v>15.56</v>
      </c>
      <c r="K39" s="40">
        <f t="shared" si="6"/>
        <v>0</v>
      </c>
      <c r="L39" s="44"/>
      <c r="M39" s="29"/>
      <c r="N39" s="66">
        <f t="shared" si="7"/>
        <v>27</v>
      </c>
      <c r="O39" s="11">
        <f t="shared" si="11"/>
        <v>12</v>
      </c>
      <c r="P39" s="12">
        <f t="shared" si="8"/>
        <v>56000</v>
      </c>
      <c r="Q39" s="5"/>
    </row>
    <row r="40" spans="1:17" s="10" customFormat="1" ht="12.75">
      <c r="A40" s="15">
        <v>13</v>
      </c>
      <c r="B40" s="30" t="str">
        <f t="shared" si="0"/>
        <v>2-й рік 1-й міс</v>
      </c>
      <c r="C40" s="31">
        <f t="shared" si="12"/>
        <v>41487</v>
      </c>
      <c r="D40" s="17">
        <f t="shared" si="1"/>
        <v>0</v>
      </c>
      <c r="E40" s="16">
        <f t="shared" si="9"/>
        <v>0</v>
      </c>
      <c r="F40" s="16">
        <f t="shared" si="10"/>
        <v>0</v>
      </c>
      <c r="G40" s="47">
        <f t="shared" si="2"/>
        <v>0</v>
      </c>
      <c r="H40" s="40">
        <f t="shared" si="3"/>
        <v>0</v>
      </c>
      <c r="I40" s="40">
        <f t="shared" si="4"/>
        <v>0</v>
      </c>
      <c r="J40" s="40">
        <f t="shared" si="5"/>
        <v>0</v>
      </c>
      <c r="K40" s="40">
        <f t="shared" si="6"/>
        <v>0</v>
      </c>
      <c r="L40" s="44"/>
      <c r="M40" s="29"/>
      <c r="N40" s="66">
        <f t="shared" si="7"/>
        <v>27</v>
      </c>
      <c r="O40" s="11">
        <f t="shared" si="11"/>
        <v>12</v>
      </c>
      <c r="P40" s="12">
        <f t="shared" si="8"/>
        <v>56000</v>
      </c>
      <c r="Q40" s="5"/>
    </row>
    <row r="41" spans="1:17" s="10" customFormat="1" ht="12.75">
      <c r="A41" s="18">
        <v>14</v>
      </c>
      <c r="B41" s="23" t="str">
        <f t="shared" si="0"/>
        <v>2-й рік 2-й міс</v>
      </c>
      <c r="C41" s="22">
        <f t="shared" si="12"/>
        <v>41518</v>
      </c>
      <c r="D41" s="13">
        <f t="shared" si="1"/>
        <v>0</v>
      </c>
      <c r="E41" s="7">
        <f t="shared" si="9"/>
        <v>0</v>
      </c>
      <c r="F41" s="7">
        <f t="shared" si="10"/>
        <v>0</v>
      </c>
      <c r="G41" s="45">
        <f t="shared" si="2"/>
        <v>0</v>
      </c>
      <c r="H41" s="40">
        <f t="shared" si="3"/>
        <v>0</v>
      </c>
      <c r="I41" s="40">
        <f t="shared" si="4"/>
        <v>0</v>
      </c>
      <c r="J41" s="40">
        <f t="shared" si="5"/>
        <v>0</v>
      </c>
      <c r="K41" s="40">
        <f t="shared" si="6"/>
        <v>0</v>
      </c>
      <c r="L41" s="44"/>
      <c r="M41" s="29"/>
      <c r="N41" s="66">
        <f t="shared" si="7"/>
        <v>27</v>
      </c>
      <c r="O41" s="11">
        <f t="shared" si="11"/>
        <v>12</v>
      </c>
      <c r="P41" s="12">
        <f t="shared" si="8"/>
        <v>56000</v>
      </c>
      <c r="Q41" s="5"/>
    </row>
    <row r="42" spans="1:17" s="10" customFormat="1" ht="12.75">
      <c r="A42" s="18">
        <v>15</v>
      </c>
      <c r="B42" s="23" t="str">
        <f t="shared" si="0"/>
        <v>2-й рік 3-й міс</v>
      </c>
      <c r="C42" s="22">
        <f t="shared" si="12"/>
        <v>41548</v>
      </c>
      <c r="D42" s="13">
        <f t="shared" si="1"/>
        <v>0</v>
      </c>
      <c r="E42" s="7">
        <f t="shared" si="9"/>
        <v>0</v>
      </c>
      <c r="F42" s="7">
        <f t="shared" si="10"/>
        <v>0</v>
      </c>
      <c r="G42" s="45">
        <f t="shared" si="2"/>
        <v>0</v>
      </c>
      <c r="H42" s="40">
        <f t="shared" si="3"/>
        <v>0</v>
      </c>
      <c r="I42" s="40">
        <f t="shared" si="4"/>
        <v>0</v>
      </c>
      <c r="J42" s="40">
        <f t="shared" si="5"/>
        <v>0</v>
      </c>
      <c r="K42" s="40">
        <f t="shared" si="6"/>
        <v>0</v>
      </c>
      <c r="L42" s="44"/>
      <c r="M42" s="29"/>
      <c r="N42" s="66">
        <f t="shared" si="7"/>
        <v>27</v>
      </c>
      <c r="O42" s="11">
        <f t="shared" si="11"/>
        <v>12</v>
      </c>
      <c r="P42" s="12">
        <f t="shared" si="8"/>
        <v>56000</v>
      </c>
      <c r="Q42" s="5"/>
    </row>
    <row r="43" spans="1:17" s="10" customFormat="1" ht="12.75">
      <c r="A43" s="18">
        <v>16</v>
      </c>
      <c r="B43" s="23" t="str">
        <f t="shared" si="0"/>
        <v>2-й рік 4-й міс</v>
      </c>
      <c r="C43" s="22">
        <f t="shared" si="12"/>
        <v>41579</v>
      </c>
      <c r="D43" s="13">
        <f t="shared" si="1"/>
        <v>0</v>
      </c>
      <c r="E43" s="7">
        <f t="shared" si="9"/>
        <v>0</v>
      </c>
      <c r="F43" s="7">
        <f t="shared" si="10"/>
        <v>0</v>
      </c>
      <c r="G43" s="45">
        <f t="shared" si="2"/>
        <v>0</v>
      </c>
      <c r="H43" s="40">
        <f t="shared" si="3"/>
        <v>0</v>
      </c>
      <c r="I43" s="40">
        <f t="shared" si="4"/>
        <v>0</v>
      </c>
      <c r="J43" s="40">
        <f t="shared" si="5"/>
        <v>0</v>
      </c>
      <c r="K43" s="40">
        <f t="shared" si="6"/>
        <v>0</v>
      </c>
      <c r="L43" s="44"/>
      <c r="M43" s="29"/>
      <c r="N43" s="66">
        <f t="shared" si="7"/>
        <v>27</v>
      </c>
      <c r="O43" s="11">
        <f t="shared" si="11"/>
        <v>12</v>
      </c>
      <c r="P43" s="12">
        <f t="shared" si="8"/>
        <v>56000</v>
      </c>
      <c r="Q43" s="5"/>
    </row>
    <row r="44" spans="1:17" s="10" customFormat="1" ht="12.75">
      <c r="A44" s="18">
        <v>17</v>
      </c>
      <c r="B44" s="23" t="str">
        <f t="shared" si="0"/>
        <v>2-й рік 5-й міс</v>
      </c>
      <c r="C44" s="22">
        <f t="shared" si="12"/>
        <v>41609</v>
      </c>
      <c r="D44" s="13">
        <f t="shared" si="1"/>
        <v>0</v>
      </c>
      <c r="E44" s="7">
        <f t="shared" si="9"/>
        <v>0</v>
      </c>
      <c r="F44" s="7">
        <f t="shared" si="10"/>
        <v>0</v>
      </c>
      <c r="G44" s="45">
        <f t="shared" si="2"/>
        <v>0</v>
      </c>
      <c r="H44" s="40">
        <f t="shared" si="3"/>
        <v>0</v>
      </c>
      <c r="I44" s="40">
        <f t="shared" si="4"/>
        <v>0</v>
      </c>
      <c r="J44" s="40">
        <f t="shared" si="5"/>
        <v>0</v>
      </c>
      <c r="K44" s="40">
        <f t="shared" si="6"/>
        <v>0</v>
      </c>
      <c r="L44" s="44"/>
      <c r="M44" s="29"/>
      <c r="N44" s="66">
        <f t="shared" si="7"/>
        <v>27</v>
      </c>
      <c r="O44" s="11">
        <f t="shared" si="11"/>
        <v>12</v>
      </c>
      <c r="P44" s="12">
        <f t="shared" si="8"/>
        <v>56000</v>
      </c>
      <c r="Q44" s="5"/>
    </row>
    <row r="45" spans="1:17" s="10" customFormat="1" ht="12.75">
      <c r="A45" s="18">
        <v>18</v>
      </c>
      <c r="B45" s="23" t="str">
        <f t="shared" si="0"/>
        <v>2-й рік 6-й міс</v>
      </c>
      <c r="C45" s="22">
        <f t="shared" si="12"/>
        <v>41640</v>
      </c>
      <c r="D45" s="13">
        <f t="shared" si="1"/>
        <v>0</v>
      </c>
      <c r="E45" s="7">
        <f t="shared" si="9"/>
        <v>0</v>
      </c>
      <c r="F45" s="7">
        <f t="shared" si="10"/>
        <v>0</v>
      </c>
      <c r="G45" s="45">
        <f t="shared" si="2"/>
        <v>0</v>
      </c>
      <c r="H45" s="40">
        <f t="shared" si="3"/>
        <v>0</v>
      </c>
      <c r="I45" s="40">
        <f t="shared" si="4"/>
        <v>0</v>
      </c>
      <c r="J45" s="40">
        <f t="shared" si="5"/>
        <v>0</v>
      </c>
      <c r="K45" s="40">
        <f t="shared" si="6"/>
        <v>0</v>
      </c>
      <c r="L45" s="44"/>
      <c r="M45" s="29"/>
      <c r="N45" s="66">
        <f t="shared" si="7"/>
        <v>27</v>
      </c>
      <c r="O45" s="11">
        <f t="shared" si="11"/>
        <v>12</v>
      </c>
      <c r="P45" s="12">
        <f t="shared" si="8"/>
        <v>56000</v>
      </c>
      <c r="Q45" s="5"/>
    </row>
    <row r="46" spans="1:17" s="10" customFormat="1" ht="12.75">
      <c r="A46" s="18">
        <v>19</v>
      </c>
      <c r="B46" s="23" t="str">
        <f t="shared" si="0"/>
        <v>2-й рік 7-й міс</v>
      </c>
      <c r="C46" s="22">
        <f t="shared" si="12"/>
        <v>41671</v>
      </c>
      <c r="D46" s="13">
        <f t="shared" si="1"/>
        <v>0</v>
      </c>
      <c r="E46" s="7">
        <f t="shared" si="9"/>
        <v>0</v>
      </c>
      <c r="F46" s="7">
        <f t="shared" si="10"/>
        <v>0</v>
      </c>
      <c r="G46" s="45">
        <f t="shared" si="2"/>
        <v>0</v>
      </c>
      <c r="H46" s="40">
        <f t="shared" si="3"/>
        <v>0</v>
      </c>
      <c r="I46" s="40">
        <f t="shared" si="4"/>
        <v>0</v>
      </c>
      <c r="J46" s="40">
        <f t="shared" si="5"/>
        <v>0</v>
      </c>
      <c r="K46" s="40">
        <f t="shared" si="6"/>
        <v>0</v>
      </c>
      <c r="L46" s="44"/>
      <c r="M46" s="29"/>
      <c r="N46" s="66">
        <f t="shared" si="7"/>
        <v>27</v>
      </c>
      <c r="O46" s="11">
        <f t="shared" si="11"/>
        <v>12</v>
      </c>
      <c r="P46" s="12">
        <f t="shared" si="8"/>
        <v>56000</v>
      </c>
      <c r="Q46" s="5"/>
    </row>
    <row r="47" spans="1:17" s="10" customFormat="1" ht="12.75">
      <c r="A47" s="18">
        <v>20</v>
      </c>
      <c r="B47" s="23" t="str">
        <f t="shared" si="0"/>
        <v>2-й рік 8-й міс</v>
      </c>
      <c r="C47" s="22">
        <f t="shared" si="12"/>
        <v>41699</v>
      </c>
      <c r="D47" s="13">
        <f t="shared" si="1"/>
        <v>0</v>
      </c>
      <c r="E47" s="7">
        <f t="shared" si="9"/>
        <v>0</v>
      </c>
      <c r="F47" s="7">
        <f t="shared" si="10"/>
        <v>0</v>
      </c>
      <c r="G47" s="45">
        <f t="shared" si="2"/>
        <v>0</v>
      </c>
      <c r="H47" s="40">
        <f t="shared" si="3"/>
        <v>0</v>
      </c>
      <c r="I47" s="40">
        <f t="shared" si="4"/>
        <v>0</v>
      </c>
      <c r="J47" s="40">
        <f t="shared" si="5"/>
        <v>0</v>
      </c>
      <c r="K47" s="40">
        <f t="shared" si="6"/>
        <v>0</v>
      </c>
      <c r="L47" s="44"/>
      <c r="M47" s="29"/>
      <c r="N47" s="66">
        <f t="shared" si="7"/>
        <v>27</v>
      </c>
      <c r="O47" s="11">
        <f t="shared" si="11"/>
        <v>12</v>
      </c>
      <c r="P47" s="12">
        <f t="shared" si="8"/>
        <v>56000</v>
      </c>
      <c r="Q47" s="5"/>
    </row>
    <row r="48" spans="1:17" s="10" customFormat="1" ht="12.75">
      <c r="A48" s="18">
        <v>21</v>
      </c>
      <c r="B48" s="23" t="str">
        <f t="shared" si="0"/>
        <v>2-й рік 9-й міс</v>
      </c>
      <c r="C48" s="22">
        <f t="shared" si="12"/>
        <v>41730</v>
      </c>
      <c r="D48" s="13">
        <f t="shared" si="1"/>
        <v>0</v>
      </c>
      <c r="E48" s="7">
        <f t="shared" si="9"/>
        <v>0</v>
      </c>
      <c r="F48" s="7">
        <f t="shared" si="10"/>
        <v>0</v>
      </c>
      <c r="G48" s="45">
        <f t="shared" si="2"/>
        <v>0</v>
      </c>
      <c r="H48" s="40">
        <f t="shared" si="3"/>
        <v>0</v>
      </c>
      <c r="I48" s="40">
        <f t="shared" si="4"/>
        <v>0</v>
      </c>
      <c r="J48" s="40">
        <f t="shared" si="5"/>
        <v>0</v>
      </c>
      <c r="K48" s="40">
        <f t="shared" si="6"/>
        <v>0</v>
      </c>
      <c r="L48" s="44"/>
      <c r="M48" s="29"/>
      <c r="N48" s="66">
        <f t="shared" si="7"/>
        <v>27</v>
      </c>
      <c r="O48" s="11">
        <f t="shared" si="11"/>
        <v>12</v>
      </c>
      <c r="P48" s="12">
        <f t="shared" si="8"/>
        <v>56000</v>
      </c>
      <c r="Q48" s="5"/>
    </row>
    <row r="49" spans="1:17" s="10" customFormat="1" ht="12.75">
      <c r="A49" s="18">
        <v>22</v>
      </c>
      <c r="B49" s="23" t="str">
        <f t="shared" si="0"/>
        <v>2-й рік 10-й міс</v>
      </c>
      <c r="C49" s="22">
        <f t="shared" si="12"/>
        <v>41760</v>
      </c>
      <c r="D49" s="13">
        <f t="shared" si="1"/>
        <v>0</v>
      </c>
      <c r="E49" s="7">
        <f t="shared" si="9"/>
        <v>0</v>
      </c>
      <c r="F49" s="7">
        <f t="shared" si="10"/>
        <v>0</v>
      </c>
      <c r="G49" s="45">
        <f t="shared" si="2"/>
        <v>0</v>
      </c>
      <c r="H49" s="40">
        <f t="shared" si="3"/>
        <v>0</v>
      </c>
      <c r="I49" s="40">
        <f t="shared" si="4"/>
        <v>0</v>
      </c>
      <c r="J49" s="40">
        <f t="shared" si="5"/>
        <v>0</v>
      </c>
      <c r="K49" s="40">
        <f t="shared" si="6"/>
        <v>0</v>
      </c>
      <c r="L49" s="44"/>
      <c r="M49" s="29"/>
      <c r="N49" s="66">
        <f t="shared" si="7"/>
        <v>27</v>
      </c>
      <c r="O49" s="11">
        <f t="shared" si="11"/>
        <v>12</v>
      </c>
      <c r="P49" s="12">
        <f t="shared" si="8"/>
        <v>56000</v>
      </c>
      <c r="Q49" s="5"/>
    </row>
    <row r="50" spans="1:17" s="10" customFormat="1" ht="12.75">
      <c r="A50" s="18">
        <v>23</v>
      </c>
      <c r="B50" s="23" t="str">
        <f t="shared" si="0"/>
        <v>2-й рік 11-й міс</v>
      </c>
      <c r="C50" s="22">
        <f t="shared" si="12"/>
        <v>41791</v>
      </c>
      <c r="D50" s="13">
        <f t="shared" si="1"/>
        <v>0</v>
      </c>
      <c r="E50" s="7">
        <f t="shared" si="9"/>
        <v>0</v>
      </c>
      <c r="F50" s="7">
        <f t="shared" si="10"/>
        <v>0</v>
      </c>
      <c r="G50" s="45">
        <f t="shared" si="2"/>
        <v>0</v>
      </c>
      <c r="H50" s="40">
        <f t="shared" si="3"/>
        <v>0</v>
      </c>
      <c r="I50" s="40">
        <f t="shared" si="4"/>
        <v>0</v>
      </c>
      <c r="J50" s="40">
        <f t="shared" si="5"/>
        <v>0</v>
      </c>
      <c r="K50" s="40">
        <f t="shared" si="6"/>
        <v>0</v>
      </c>
      <c r="L50" s="44"/>
      <c r="M50" s="29"/>
      <c r="N50" s="66">
        <f t="shared" si="7"/>
        <v>27</v>
      </c>
      <c r="O50" s="11">
        <f t="shared" si="11"/>
        <v>12</v>
      </c>
      <c r="P50" s="12">
        <f t="shared" si="8"/>
        <v>56000</v>
      </c>
      <c r="Q50" s="5"/>
    </row>
    <row r="51" spans="1:17" s="10" customFormat="1" ht="12.75">
      <c r="A51" s="19">
        <v>24</v>
      </c>
      <c r="B51" s="32" t="str">
        <f t="shared" si="0"/>
        <v>2-й рік 12-й міс</v>
      </c>
      <c r="C51" s="33">
        <f t="shared" si="12"/>
        <v>41821</v>
      </c>
      <c r="D51" s="21">
        <f t="shared" si="1"/>
        <v>0</v>
      </c>
      <c r="E51" s="20">
        <f t="shared" si="9"/>
        <v>0</v>
      </c>
      <c r="F51" s="20">
        <f t="shared" si="10"/>
        <v>0</v>
      </c>
      <c r="G51" s="46">
        <f t="shared" si="2"/>
        <v>0</v>
      </c>
      <c r="H51" s="40">
        <f t="shared" si="3"/>
        <v>0</v>
      </c>
      <c r="I51" s="40">
        <f t="shared" si="4"/>
        <v>0</v>
      </c>
      <c r="J51" s="40">
        <f t="shared" si="5"/>
        <v>0</v>
      </c>
      <c r="K51" s="40">
        <f t="shared" si="6"/>
        <v>0</v>
      </c>
      <c r="L51" s="44"/>
      <c r="M51" s="29"/>
      <c r="N51" s="66">
        <f t="shared" si="7"/>
        <v>27</v>
      </c>
      <c r="O51" s="11">
        <f t="shared" si="11"/>
        <v>12</v>
      </c>
      <c r="P51" s="12">
        <f t="shared" si="8"/>
        <v>56000</v>
      </c>
      <c r="Q51" s="5"/>
    </row>
    <row r="52" spans="1:17" s="10" customFormat="1" ht="12.75">
      <c r="A52" s="15">
        <v>25</v>
      </c>
      <c r="B52" s="30" t="str">
        <f t="shared" si="0"/>
        <v>3-й рік 1-й міс</v>
      </c>
      <c r="C52" s="31">
        <f t="shared" si="12"/>
        <v>41852</v>
      </c>
      <c r="D52" s="17">
        <f t="shared" si="1"/>
        <v>0</v>
      </c>
      <c r="E52" s="16">
        <f t="shared" si="9"/>
        <v>0</v>
      </c>
      <c r="F52" s="16">
        <f t="shared" si="10"/>
        <v>0</v>
      </c>
      <c r="G52" s="47">
        <f t="shared" si="2"/>
        <v>0</v>
      </c>
      <c r="H52" s="40">
        <f t="shared" si="3"/>
        <v>0</v>
      </c>
      <c r="I52" s="40">
        <f t="shared" si="4"/>
        <v>0</v>
      </c>
      <c r="J52" s="40">
        <f t="shared" si="5"/>
        <v>0</v>
      </c>
      <c r="K52" s="40">
        <f t="shared" si="6"/>
        <v>0</v>
      </c>
      <c r="L52" s="44"/>
      <c r="M52" s="29"/>
      <c r="N52" s="66">
        <f t="shared" si="7"/>
        <v>27</v>
      </c>
      <c r="O52" s="11">
        <f t="shared" si="11"/>
        <v>12</v>
      </c>
      <c r="P52" s="12">
        <f t="shared" si="8"/>
        <v>56000</v>
      </c>
      <c r="Q52" s="5"/>
    </row>
    <row r="53" spans="1:17" s="10" customFormat="1" ht="12.75">
      <c r="A53" s="18">
        <v>26</v>
      </c>
      <c r="B53" s="23" t="str">
        <f t="shared" si="0"/>
        <v>3-й рік 2-й міс</v>
      </c>
      <c r="C53" s="22">
        <f t="shared" si="12"/>
        <v>41883</v>
      </c>
      <c r="D53" s="13">
        <f t="shared" si="1"/>
        <v>0</v>
      </c>
      <c r="E53" s="7">
        <f t="shared" si="9"/>
        <v>0</v>
      </c>
      <c r="F53" s="7">
        <f t="shared" si="10"/>
        <v>0</v>
      </c>
      <c r="G53" s="45">
        <f t="shared" si="2"/>
        <v>0</v>
      </c>
      <c r="H53" s="40">
        <f t="shared" si="3"/>
        <v>0</v>
      </c>
      <c r="I53" s="40">
        <f t="shared" si="4"/>
        <v>0</v>
      </c>
      <c r="J53" s="40">
        <f t="shared" si="5"/>
        <v>0</v>
      </c>
      <c r="K53" s="40">
        <f t="shared" si="6"/>
        <v>0</v>
      </c>
      <c r="L53" s="44"/>
      <c r="M53" s="29"/>
      <c r="N53" s="66">
        <f t="shared" si="7"/>
        <v>27</v>
      </c>
      <c r="O53" s="11">
        <f t="shared" si="11"/>
        <v>12</v>
      </c>
      <c r="P53" s="12">
        <f t="shared" si="8"/>
        <v>56000</v>
      </c>
      <c r="Q53" s="5"/>
    </row>
    <row r="54" spans="1:17" s="10" customFormat="1" ht="12.75">
      <c r="A54" s="18">
        <v>27</v>
      </c>
      <c r="B54" s="23" t="str">
        <f t="shared" si="0"/>
        <v>3-й рік 3-й міс</v>
      </c>
      <c r="C54" s="22">
        <f t="shared" si="12"/>
        <v>41913</v>
      </c>
      <c r="D54" s="13">
        <f t="shared" si="1"/>
        <v>0</v>
      </c>
      <c r="E54" s="7">
        <f t="shared" si="9"/>
        <v>0</v>
      </c>
      <c r="F54" s="7">
        <f t="shared" si="10"/>
        <v>0</v>
      </c>
      <c r="G54" s="45">
        <f t="shared" si="2"/>
        <v>0</v>
      </c>
      <c r="H54" s="40">
        <f t="shared" si="3"/>
        <v>0</v>
      </c>
      <c r="I54" s="40">
        <f t="shared" si="4"/>
        <v>0</v>
      </c>
      <c r="J54" s="40">
        <f t="shared" si="5"/>
        <v>0</v>
      </c>
      <c r="K54" s="40">
        <f t="shared" si="6"/>
        <v>0</v>
      </c>
      <c r="L54" s="44"/>
      <c r="M54" s="29"/>
      <c r="N54" s="66">
        <f t="shared" si="7"/>
        <v>27</v>
      </c>
      <c r="O54" s="11">
        <f t="shared" si="11"/>
        <v>12</v>
      </c>
      <c r="P54" s="12">
        <f t="shared" si="8"/>
        <v>56000</v>
      </c>
      <c r="Q54" s="5"/>
    </row>
    <row r="55" spans="1:17" s="10" customFormat="1" ht="12.75">
      <c r="A55" s="18">
        <v>28</v>
      </c>
      <c r="B55" s="23" t="str">
        <f t="shared" si="0"/>
        <v>3-й рік 4-й міс</v>
      </c>
      <c r="C55" s="22">
        <f t="shared" si="12"/>
        <v>41944</v>
      </c>
      <c r="D55" s="13">
        <f t="shared" si="1"/>
        <v>0</v>
      </c>
      <c r="E55" s="7">
        <f t="shared" si="9"/>
        <v>0</v>
      </c>
      <c r="F55" s="7">
        <f t="shared" si="10"/>
        <v>0</v>
      </c>
      <c r="G55" s="45">
        <f t="shared" si="2"/>
        <v>0</v>
      </c>
      <c r="H55" s="40">
        <f t="shared" si="3"/>
        <v>0</v>
      </c>
      <c r="I55" s="40">
        <f t="shared" si="4"/>
        <v>0</v>
      </c>
      <c r="J55" s="40">
        <f t="shared" si="5"/>
        <v>0</v>
      </c>
      <c r="K55" s="40">
        <f t="shared" si="6"/>
        <v>0</v>
      </c>
      <c r="L55" s="44"/>
      <c r="M55" s="29"/>
      <c r="N55" s="66">
        <f t="shared" si="7"/>
        <v>27</v>
      </c>
      <c r="O55" s="11">
        <f t="shared" si="11"/>
        <v>12</v>
      </c>
      <c r="P55" s="12">
        <f t="shared" si="8"/>
        <v>56000</v>
      </c>
      <c r="Q55" s="5"/>
    </row>
    <row r="56" spans="1:17" s="10" customFormat="1" ht="12.75">
      <c r="A56" s="18">
        <v>29</v>
      </c>
      <c r="B56" s="23" t="str">
        <f t="shared" si="0"/>
        <v>3-й рік 5-й міс</v>
      </c>
      <c r="C56" s="22">
        <f t="shared" si="12"/>
        <v>41974</v>
      </c>
      <c r="D56" s="13">
        <f t="shared" si="1"/>
        <v>0</v>
      </c>
      <c r="E56" s="7">
        <f t="shared" si="9"/>
        <v>0</v>
      </c>
      <c r="F56" s="7">
        <f t="shared" si="10"/>
        <v>0</v>
      </c>
      <c r="G56" s="45">
        <f t="shared" si="2"/>
        <v>0</v>
      </c>
      <c r="H56" s="40">
        <f t="shared" si="3"/>
        <v>0</v>
      </c>
      <c r="I56" s="40">
        <f t="shared" si="4"/>
        <v>0</v>
      </c>
      <c r="J56" s="40">
        <f t="shared" si="5"/>
        <v>0</v>
      </c>
      <c r="K56" s="40">
        <f t="shared" si="6"/>
        <v>0</v>
      </c>
      <c r="L56" s="44"/>
      <c r="M56" s="29"/>
      <c r="N56" s="66">
        <f t="shared" si="7"/>
        <v>27</v>
      </c>
      <c r="O56" s="11">
        <f t="shared" si="11"/>
        <v>12</v>
      </c>
      <c r="P56" s="12">
        <f t="shared" si="8"/>
        <v>56000</v>
      </c>
      <c r="Q56" s="5"/>
    </row>
    <row r="57" spans="1:17" s="10" customFormat="1" ht="12.75">
      <c r="A57" s="18">
        <v>30</v>
      </c>
      <c r="B57" s="23" t="str">
        <f t="shared" si="0"/>
        <v>3-й рік 6-й міс</v>
      </c>
      <c r="C57" s="22">
        <f t="shared" si="12"/>
        <v>42005</v>
      </c>
      <c r="D57" s="13">
        <f t="shared" si="1"/>
        <v>0</v>
      </c>
      <c r="E57" s="7">
        <f t="shared" si="9"/>
        <v>0</v>
      </c>
      <c r="F57" s="7">
        <f t="shared" si="10"/>
        <v>0</v>
      </c>
      <c r="G57" s="45">
        <f t="shared" si="2"/>
        <v>0</v>
      </c>
      <c r="H57" s="40">
        <f t="shared" si="3"/>
        <v>0</v>
      </c>
      <c r="I57" s="40">
        <f t="shared" si="4"/>
        <v>0</v>
      </c>
      <c r="J57" s="40">
        <f t="shared" si="5"/>
        <v>0</v>
      </c>
      <c r="K57" s="40">
        <f t="shared" si="6"/>
        <v>0</v>
      </c>
      <c r="L57" s="44"/>
      <c r="M57" s="29"/>
      <c r="N57" s="66">
        <f t="shared" si="7"/>
        <v>27</v>
      </c>
      <c r="O57" s="11">
        <f t="shared" si="11"/>
        <v>12</v>
      </c>
      <c r="P57" s="12">
        <f t="shared" si="8"/>
        <v>56000</v>
      </c>
      <c r="Q57" s="5"/>
    </row>
    <row r="58" spans="1:17" s="10" customFormat="1" ht="12.75">
      <c r="A58" s="18">
        <v>31</v>
      </c>
      <c r="B58" s="23" t="str">
        <f t="shared" si="0"/>
        <v>3-й рік 7-й міс</v>
      </c>
      <c r="C58" s="22">
        <f t="shared" si="12"/>
        <v>42036</v>
      </c>
      <c r="D58" s="13">
        <f t="shared" si="1"/>
        <v>0</v>
      </c>
      <c r="E58" s="7">
        <f t="shared" si="9"/>
        <v>0</v>
      </c>
      <c r="F58" s="7">
        <f t="shared" si="10"/>
        <v>0</v>
      </c>
      <c r="G58" s="45">
        <f t="shared" si="2"/>
        <v>0</v>
      </c>
      <c r="H58" s="40">
        <f t="shared" si="3"/>
        <v>0</v>
      </c>
      <c r="I58" s="40">
        <f t="shared" si="4"/>
        <v>0</v>
      </c>
      <c r="J58" s="40">
        <f t="shared" si="5"/>
        <v>0</v>
      </c>
      <c r="K58" s="40">
        <f t="shared" si="6"/>
        <v>0</v>
      </c>
      <c r="L58" s="44"/>
      <c r="M58" s="29"/>
      <c r="N58" s="66">
        <f t="shared" si="7"/>
        <v>27</v>
      </c>
      <c r="O58" s="11">
        <f t="shared" si="11"/>
        <v>12</v>
      </c>
      <c r="P58" s="12">
        <f t="shared" si="8"/>
        <v>56000</v>
      </c>
      <c r="Q58" s="5"/>
    </row>
    <row r="59" spans="1:17" s="10" customFormat="1" ht="12.75">
      <c r="A59" s="18">
        <v>32</v>
      </c>
      <c r="B59" s="23" t="str">
        <f t="shared" si="0"/>
        <v>3-й рік 8-й міс</v>
      </c>
      <c r="C59" s="22">
        <f t="shared" si="12"/>
        <v>42064</v>
      </c>
      <c r="D59" s="13">
        <f t="shared" si="1"/>
        <v>0</v>
      </c>
      <c r="E59" s="7">
        <f t="shared" si="9"/>
        <v>0</v>
      </c>
      <c r="F59" s="7">
        <f t="shared" si="10"/>
        <v>0</v>
      </c>
      <c r="G59" s="45">
        <f t="shared" si="2"/>
        <v>0</v>
      </c>
      <c r="H59" s="40">
        <f t="shared" si="3"/>
        <v>0</v>
      </c>
      <c r="I59" s="40">
        <f t="shared" si="4"/>
        <v>0</v>
      </c>
      <c r="J59" s="40">
        <f t="shared" si="5"/>
        <v>0</v>
      </c>
      <c r="K59" s="40">
        <f t="shared" si="6"/>
        <v>0</v>
      </c>
      <c r="L59" s="44"/>
      <c r="M59" s="29"/>
      <c r="N59" s="66">
        <f t="shared" si="7"/>
        <v>27</v>
      </c>
      <c r="O59" s="11">
        <f t="shared" si="11"/>
        <v>12</v>
      </c>
      <c r="P59" s="12">
        <f t="shared" si="8"/>
        <v>56000</v>
      </c>
      <c r="Q59" s="5"/>
    </row>
    <row r="60" spans="1:17" s="10" customFormat="1" ht="12.75">
      <c r="A60" s="18">
        <v>33</v>
      </c>
      <c r="B60" s="23" t="str">
        <f t="shared" si="0"/>
        <v>3-й рік 9-й міс</v>
      </c>
      <c r="C60" s="22">
        <f t="shared" si="12"/>
        <v>42095</v>
      </c>
      <c r="D60" s="13">
        <f t="shared" si="1"/>
        <v>0</v>
      </c>
      <c r="E60" s="7">
        <f t="shared" si="9"/>
        <v>0</v>
      </c>
      <c r="F60" s="7">
        <f t="shared" si="10"/>
        <v>0</v>
      </c>
      <c r="G60" s="45">
        <f t="shared" si="2"/>
        <v>0</v>
      </c>
      <c r="H60" s="40">
        <f t="shared" si="3"/>
        <v>0</v>
      </c>
      <c r="I60" s="40">
        <f t="shared" si="4"/>
        <v>0</v>
      </c>
      <c r="J60" s="40">
        <f t="shared" si="5"/>
        <v>0</v>
      </c>
      <c r="K60" s="40">
        <f t="shared" si="6"/>
        <v>0</v>
      </c>
      <c r="L60" s="44"/>
      <c r="M60" s="29"/>
      <c r="N60" s="66">
        <f t="shared" si="7"/>
        <v>27</v>
      </c>
      <c r="O60" s="11">
        <f t="shared" si="11"/>
        <v>12</v>
      </c>
      <c r="P60" s="12">
        <f aca="true" t="shared" si="13" ref="P60:P91">INDEX(G$1:G$65536,N60,1)</f>
        <v>56000</v>
      </c>
      <c r="Q60" s="5"/>
    </row>
    <row r="61" spans="1:17" s="10" customFormat="1" ht="12.75">
      <c r="A61" s="18">
        <v>34</v>
      </c>
      <c r="B61" s="23" t="str">
        <f t="shared" si="0"/>
        <v>3-й рік 10-й міс</v>
      </c>
      <c r="C61" s="22">
        <f t="shared" si="12"/>
        <v>42125</v>
      </c>
      <c r="D61" s="13">
        <f t="shared" si="1"/>
        <v>0</v>
      </c>
      <c r="E61" s="7">
        <f t="shared" si="9"/>
        <v>0</v>
      </c>
      <c r="F61" s="7">
        <f t="shared" si="10"/>
        <v>0</v>
      </c>
      <c r="G61" s="45">
        <f t="shared" si="2"/>
        <v>0</v>
      </c>
      <c r="H61" s="40">
        <f t="shared" si="3"/>
        <v>0</v>
      </c>
      <c r="I61" s="40">
        <f t="shared" si="4"/>
        <v>0</v>
      </c>
      <c r="J61" s="40">
        <f t="shared" si="5"/>
        <v>0</v>
      </c>
      <c r="K61" s="40">
        <f t="shared" si="6"/>
        <v>0</v>
      </c>
      <c r="L61" s="44"/>
      <c r="M61" s="29"/>
      <c r="N61" s="66">
        <f t="shared" si="7"/>
        <v>27</v>
      </c>
      <c r="O61" s="11">
        <f t="shared" si="11"/>
        <v>12</v>
      </c>
      <c r="P61" s="12">
        <f t="shared" si="13"/>
        <v>56000</v>
      </c>
      <c r="Q61" s="5"/>
    </row>
    <row r="62" spans="1:17" s="10" customFormat="1" ht="12.75">
      <c r="A62" s="18">
        <v>35</v>
      </c>
      <c r="B62" s="23" t="str">
        <f t="shared" si="0"/>
        <v>3-й рік 11-й міс</v>
      </c>
      <c r="C62" s="22">
        <f t="shared" si="12"/>
        <v>42156</v>
      </c>
      <c r="D62" s="13">
        <f t="shared" si="1"/>
        <v>0</v>
      </c>
      <c r="E62" s="7">
        <f t="shared" si="9"/>
        <v>0</v>
      </c>
      <c r="F62" s="7">
        <f t="shared" si="10"/>
        <v>0</v>
      </c>
      <c r="G62" s="45">
        <f t="shared" si="2"/>
        <v>0</v>
      </c>
      <c r="H62" s="40">
        <f t="shared" si="3"/>
        <v>0</v>
      </c>
      <c r="I62" s="40">
        <f t="shared" si="4"/>
        <v>0</v>
      </c>
      <c r="J62" s="40">
        <f t="shared" si="5"/>
        <v>0</v>
      </c>
      <c r="K62" s="40">
        <f t="shared" si="6"/>
        <v>0</v>
      </c>
      <c r="L62" s="44"/>
      <c r="M62" s="29"/>
      <c r="N62" s="66">
        <f t="shared" si="7"/>
        <v>27</v>
      </c>
      <c r="O62" s="11">
        <f t="shared" si="11"/>
        <v>12</v>
      </c>
      <c r="P62" s="12">
        <f t="shared" si="13"/>
        <v>56000</v>
      </c>
      <c r="Q62" s="5"/>
    </row>
    <row r="63" spans="1:17" s="10" customFormat="1" ht="12.75">
      <c r="A63" s="19">
        <v>36</v>
      </c>
      <c r="B63" s="32" t="str">
        <f t="shared" si="0"/>
        <v>3-й рік 12-й міс</v>
      </c>
      <c r="C63" s="33">
        <f t="shared" si="12"/>
        <v>42186</v>
      </c>
      <c r="D63" s="21">
        <f t="shared" si="1"/>
        <v>0</v>
      </c>
      <c r="E63" s="20">
        <f t="shared" si="9"/>
        <v>0</v>
      </c>
      <c r="F63" s="20">
        <f t="shared" si="10"/>
        <v>0</v>
      </c>
      <c r="G63" s="46">
        <f t="shared" si="2"/>
        <v>0</v>
      </c>
      <c r="H63" s="40">
        <f t="shared" si="3"/>
        <v>0</v>
      </c>
      <c r="I63" s="40">
        <f t="shared" si="4"/>
        <v>0</v>
      </c>
      <c r="J63" s="40">
        <f t="shared" si="5"/>
        <v>0</v>
      </c>
      <c r="K63" s="40">
        <f t="shared" si="6"/>
        <v>0</v>
      </c>
      <c r="L63" s="44"/>
      <c r="M63" s="29"/>
      <c r="N63" s="66">
        <f t="shared" si="7"/>
        <v>27</v>
      </c>
      <c r="O63" s="11">
        <f t="shared" si="11"/>
        <v>12</v>
      </c>
      <c r="P63" s="12">
        <f t="shared" si="13"/>
        <v>56000</v>
      </c>
      <c r="Q63" s="5"/>
    </row>
    <row r="64" spans="1:17" s="10" customFormat="1" ht="12.75">
      <c r="A64" s="15">
        <v>37</v>
      </c>
      <c r="B64" s="30" t="str">
        <f t="shared" si="0"/>
        <v>4-й рік 1-й міс</v>
      </c>
      <c r="C64" s="31">
        <f t="shared" si="12"/>
        <v>42217</v>
      </c>
      <c r="D64" s="17">
        <f t="shared" si="1"/>
        <v>0</v>
      </c>
      <c r="E64" s="16">
        <f t="shared" si="9"/>
        <v>0</v>
      </c>
      <c r="F64" s="16">
        <f t="shared" si="10"/>
        <v>0</v>
      </c>
      <c r="G64" s="47">
        <f t="shared" si="2"/>
        <v>0</v>
      </c>
      <c r="H64" s="40">
        <f t="shared" si="3"/>
        <v>0</v>
      </c>
      <c r="I64" s="40">
        <f t="shared" si="4"/>
        <v>0</v>
      </c>
      <c r="J64" s="40">
        <f t="shared" si="5"/>
        <v>0</v>
      </c>
      <c r="K64" s="40">
        <f t="shared" si="6"/>
        <v>0</v>
      </c>
      <c r="L64" s="44"/>
      <c r="M64" s="29"/>
      <c r="N64" s="66">
        <f t="shared" si="7"/>
        <v>27</v>
      </c>
      <c r="O64" s="11">
        <f t="shared" si="11"/>
        <v>12</v>
      </c>
      <c r="P64" s="12">
        <f t="shared" si="13"/>
        <v>56000</v>
      </c>
      <c r="Q64" s="5"/>
    </row>
    <row r="65" spans="1:17" s="10" customFormat="1" ht="12.75">
      <c r="A65" s="18">
        <v>38</v>
      </c>
      <c r="B65" s="23" t="str">
        <f t="shared" si="0"/>
        <v>4-й рік 2-й міс</v>
      </c>
      <c r="C65" s="22">
        <f t="shared" si="12"/>
        <v>42248</v>
      </c>
      <c r="D65" s="13">
        <f t="shared" si="1"/>
        <v>0</v>
      </c>
      <c r="E65" s="7">
        <f t="shared" si="9"/>
        <v>0</v>
      </c>
      <c r="F65" s="7">
        <f t="shared" si="10"/>
        <v>0</v>
      </c>
      <c r="G65" s="45">
        <f t="shared" si="2"/>
        <v>0</v>
      </c>
      <c r="H65" s="40">
        <f t="shared" si="3"/>
        <v>0</v>
      </c>
      <c r="I65" s="40">
        <f t="shared" si="4"/>
        <v>0</v>
      </c>
      <c r="J65" s="40">
        <f t="shared" si="5"/>
        <v>0</v>
      </c>
      <c r="K65" s="40">
        <f t="shared" si="6"/>
        <v>0</v>
      </c>
      <c r="L65" s="44"/>
      <c r="M65" s="29"/>
      <c r="N65" s="66">
        <f t="shared" si="7"/>
        <v>27</v>
      </c>
      <c r="O65" s="11">
        <f t="shared" si="11"/>
        <v>12</v>
      </c>
      <c r="P65" s="12">
        <f t="shared" si="13"/>
        <v>56000</v>
      </c>
      <c r="Q65" s="5"/>
    </row>
    <row r="66" spans="1:17" s="10" customFormat="1" ht="12.75">
      <c r="A66" s="18">
        <v>39</v>
      </c>
      <c r="B66" s="23" t="str">
        <f t="shared" si="0"/>
        <v>4-й рік 3-й міс</v>
      </c>
      <c r="C66" s="22">
        <f t="shared" si="12"/>
        <v>42278</v>
      </c>
      <c r="D66" s="13">
        <f t="shared" si="1"/>
        <v>0</v>
      </c>
      <c r="E66" s="7">
        <f t="shared" si="9"/>
        <v>0</v>
      </c>
      <c r="F66" s="7">
        <f t="shared" si="10"/>
        <v>0</v>
      </c>
      <c r="G66" s="45">
        <f t="shared" si="2"/>
        <v>0</v>
      </c>
      <c r="H66" s="40">
        <f t="shared" si="3"/>
        <v>0</v>
      </c>
      <c r="I66" s="40">
        <f t="shared" si="4"/>
        <v>0</v>
      </c>
      <c r="J66" s="40">
        <f t="shared" si="5"/>
        <v>0</v>
      </c>
      <c r="K66" s="40">
        <f t="shared" si="6"/>
        <v>0</v>
      </c>
      <c r="L66" s="44"/>
      <c r="M66" s="29"/>
      <c r="N66" s="66">
        <f t="shared" si="7"/>
        <v>27</v>
      </c>
      <c r="O66" s="11">
        <f t="shared" si="11"/>
        <v>12</v>
      </c>
      <c r="P66" s="12">
        <f t="shared" si="13"/>
        <v>56000</v>
      </c>
      <c r="Q66" s="5"/>
    </row>
    <row r="67" spans="1:17" s="10" customFormat="1" ht="12.75">
      <c r="A67" s="18">
        <v>40</v>
      </c>
      <c r="B67" s="23" t="str">
        <f t="shared" si="0"/>
        <v>4-й рік 4-й міс</v>
      </c>
      <c r="C67" s="22">
        <f t="shared" si="12"/>
        <v>42309</v>
      </c>
      <c r="D67" s="13">
        <f t="shared" si="1"/>
        <v>0</v>
      </c>
      <c r="E67" s="7">
        <f t="shared" si="9"/>
        <v>0</v>
      </c>
      <c r="F67" s="7">
        <f t="shared" si="10"/>
        <v>0</v>
      </c>
      <c r="G67" s="45">
        <f t="shared" si="2"/>
        <v>0</v>
      </c>
      <c r="H67" s="40">
        <f t="shared" si="3"/>
        <v>0</v>
      </c>
      <c r="I67" s="40">
        <f t="shared" si="4"/>
        <v>0</v>
      </c>
      <c r="J67" s="40">
        <f t="shared" si="5"/>
        <v>0</v>
      </c>
      <c r="K67" s="40">
        <f t="shared" si="6"/>
        <v>0</v>
      </c>
      <c r="L67" s="44"/>
      <c r="M67" s="29"/>
      <c r="N67" s="66">
        <f t="shared" si="7"/>
        <v>27</v>
      </c>
      <c r="O67" s="11">
        <f t="shared" si="11"/>
        <v>12</v>
      </c>
      <c r="P67" s="12">
        <f t="shared" si="13"/>
        <v>56000</v>
      </c>
      <c r="Q67" s="5"/>
    </row>
    <row r="68" spans="1:17" s="10" customFormat="1" ht="12.75">
      <c r="A68" s="18">
        <v>41</v>
      </c>
      <c r="B68" s="23" t="str">
        <f t="shared" si="0"/>
        <v>4-й рік 5-й міс</v>
      </c>
      <c r="C68" s="22">
        <f t="shared" si="12"/>
        <v>42339</v>
      </c>
      <c r="D68" s="13">
        <f t="shared" si="1"/>
        <v>0</v>
      </c>
      <c r="E68" s="7">
        <f t="shared" si="9"/>
        <v>0</v>
      </c>
      <c r="F68" s="7">
        <f t="shared" si="10"/>
        <v>0</v>
      </c>
      <c r="G68" s="45">
        <f t="shared" si="2"/>
        <v>0</v>
      </c>
      <c r="H68" s="40">
        <f t="shared" si="3"/>
        <v>0</v>
      </c>
      <c r="I68" s="40">
        <f t="shared" si="4"/>
        <v>0</v>
      </c>
      <c r="J68" s="40">
        <f t="shared" si="5"/>
        <v>0</v>
      </c>
      <c r="K68" s="40">
        <f t="shared" si="6"/>
        <v>0</v>
      </c>
      <c r="L68" s="44"/>
      <c r="M68" s="29"/>
      <c r="N68" s="66">
        <f t="shared" si="7"/>
        <v>27</v>
      </c>
      <c r="O68" s="11">
        <f t="shared" si="11"/>
        <v>12</v>
      </c>
      <c r="P68" s="12">
        <f t="shared" si="13"/>
        <v>56000</v>
      </c>
      <c r="Q68" s="5"/>
    </row>
    <row r="69" spans="1:17" s="10" customFormat="1" ht="12.75">
      <c r="A69" s="18">
        <v>42</v>
      </c>
      <c r="B69" s="23" t="str">
        <f t="shared" si="0"/>
        <v>4-й рік 6-й міс</v>
      </c>
      <c r="C69" s="22">
        <f t="shared" si="12"/>
        <v>42370</v>
      </c>
      <c r="D69" s="13">
        <f t="shared" si="1"/>
        <v>0</v>
      </c>
      <c r="E69" s="7">
        <f t="shared" si="9"/>
        <v>0</v>
      </c>
      <c r="F69" s="7">
        <f t="shared" si="10"/>
        <v>0</v>
      </c>
      <c r="G69" s="45">
        <f t="shared" si="2"/>
        <v>0</v>
      </c>
      <c r="H69" s="40">
        <f t="shared" si="3"/>
        <v>0</v>
      </c>
      <c r="I69" s="40">
        <f t="shared" si="4"/>
        <v>0</v>
      </c>
      <c r="J69" s="40">
        <f t="shared" si="5"/>
        <v>0</v>
      </c>
      <c r="K69" s="40">
        <f t="shared" si="6"/>
        <v>0</v>
      </c>
      <c r="L69" s="44"/>
      <c r="M69" s="29"/>
      <c r="N69" s="66">
        <f t="shared" si="7"/>
        <v>27</v>
      </c>
      <c r="O69" s="11">
        <f t="shared" si="11"/>
        <v>12</v>
      </c>
      <c r="P69" s="12">
        <f t="shared" si="13"/>
        <v>56000</v>
      </c>
      <c r="Q69" s="5"/>
    </row>
    <row r="70" spans="1:17" s="10" customFormat="1" ht="12.75">
      <c r="A70" s="18">
        <v>43</v>
      </c>
      <c r="B70" s="23" t="str">
        <f t="shared" si="0"/>
        <v>4-й рік 7-й міс</v>
      </c>
      <c r="C70" s="22">
        <f t="shared" si="12"/>
        <v>42401</v>
      </c>
      <c r="D70" s="13">
        <f t="shared" si="1"/>
        <v>0</v>
      </c>
      <c r="E70" s="7">
        <f t="shared" si="9"/>
        <v>0</v>
      </c>
      <c r="F70" s="7">
        <f t="shared" si="10"/>
        <v>0</v>
      </c>
      <c r="G70" s="45">
        <f t="shared" si="2"/>
        <v>0</v>
      </c>
      <c r="H70" s="40">
        <f t="shared" si="3"/>
        <v>0</v>
      </c>
      <c r="I70" s="40">
        <f t="shared" si="4"/>
        <v>0</v>
      </c>
      <c r="J70" s="40">
        <f t="shared" si="5"/>
        <v>0</v>
      </c>
      <c r="K70" s="40">
        <f t="shared" si="6"/>
        <v>0</v>
      </c>
      <c r="L70" s="44"/>
      <c r="M70" s="29"/>
      <c r="N70" s="66">
        <f t="shared" si="7"/>
        <v>27</v>
      </c>
      <c r="O70" s="11">
        <f t="shared" si="11"/>
        <v>12</v>
      </c>
      <c r="P70" s="12">
        <f t="shared" si="13"/>
        <v>56000</v>
      </c>
      <c r="Q70" s="5"/>
    </row>
    <row r="71" spans="1:17" s="10" customFormat="1" ht="12.75">
      <c r="A71" s="18">
        <v>44</v>
      </c>
      <c r="B71" s="23" t="str">
        <f t="shared" si="0"/>
        <v>4-й рік 8-й міс</v>
      </c>
      <c r="C71" s="22">
        <f t="shared" si="12"/>
        <v>42430</v>
      </c>
      <c r="D71" s="13">
        <f t="shared" si="1"/>
        <v>0</v>
      </c>
      <c r="E71" s="7">
        <f t="shared" si="9"/>
        <v>0</v>
      </c>
      <c r="F71" s="7">
        <f t="shared" si="10"/>
        <v>0</v>
      </c>
      <c r="G71" s="45">
        <f t="shared" si="2"/>
        <v>0</v>
      </c>
      <c r="H71" s="40">
        <f t="shared" si="3"/>
        <v>0</v>
      </c>
      <c r="I71" s="40">
        <f t="shared" si="4"/>
        <v>0</v>
      </c>
      <c r="J71" s="40">
        <f t="shared" si="5"/>
        <v>0</v>
      </c>
      <c r="K71" s="40">
        <f t="shared" si="6"/>
        <v>0</v>
      </c>
      <c r="L71" s="44"/>
      <c r="M71" s="29"/>
      <c r="N71" s="66">
        <f t="shared" si="7"/>
        <v>27</v>
      </c>
      <c r="O71" s="11">
        <f t="shared" si="11"/>
        <v>12</v>
      </c>
      <c r="P71" s="12">
        <f t="shared" si="13"/>
        <v>56000</v>
      </c>
      <c r="Q71" s="5"/>
    </row>
    <row r="72" spans="1:17" s="10" customFormat="1" ht="12.75">
      <c r="A72" s="18">
        <v>45</v>
      </c>
      <c r="B72" s="23" t="str">
        <f t="shared" si="0"/>
        <v>4-й рік 9-й міс</v>
      </c>
      <c r="C72" s="22">
        <f t="shared" si="12"/>
        <v>42461</v>
      </c>
      <c r="D72" s="13">
        <f t="shared" si="1"/>
        <v>0</v>
      </c>
      <c r="E72" s="7">
        <f t="shared" si="9"/>
        <v>0</v>
      </c>
      <c r="F72" s="7">
        <f t="shared" si="10"/>
        <v>0</v>
      </c>
      <c r="G72" s="45">
        <f t="shared" si="2"/>
        <v>0</v>
      </c>
      <c r="H72" s="40">
        <f t="shared" si="3"/>
        <v>0</v>
      </c>
      <c r="I72" s="40">
        <f t="shared" si="4"/>
        <v>0</v>
      </c>
      <c r="J72" s="40">
        <f t="shared" si="5"/>
        <v>0</v>
      </c>
      <c r="K72" s="40">
        <f t="shared" si="6"/>
        <v>0</v>
      </c>
      <c r="L72" s="44"/>
      <c r="M72" s="29"/>
      <c r="N72" s="66">
        <f t="shared" si="7"/>
        <v>27</v>
      </c>
      <c r="O72" s="11">
        <f t="shared" si="11"/>
        <v>12</v>
      </c>
      <c r="P72" s="12">
        <f t="shared" si="13"/>
        <v>56000</v>
      </c>
      <c r="Q72" s="5"/>
    </row>
    <row r="73" spans="1:17" s="10" customFormat="1" ht="12.75">
      <c r="A73" s="18">
        <v>46</v>
      </c>
      <c r="B73" s="23" t="str">
        <f t="shared" si="0"/>
        <v>4-й рік 10-й міс</v>
      </c>
      <c r="C73" s="22">
        <f t="shared" si="12"/>
        <v>42491</v>
      </c>
      <c r="D73" s="13">
        <f t="shared" si="1"/>
        <v>0</v>
      </c>
      <c r="E73" s="7">
        <f t="shared" si="9"/>
        <v>0</v>
      </c>
      <c r="F73" s="7">
        <f t="shared" si="10"/>
        <v>0</v>
      </c>
      <c r="G73" s="45">
        <f t="shared" si="2"/>
        <v>0</v>
      </c>
      <c r="H73" s="40">
        <f t="shared" si="3"/>
        <v>0</v>
      </c>
      <c r="I73" s="40">
        <f t="shared" si="4"/>
        <v>0</v>
      </c>
      <c r="J73" s="40">
        <f t="shared" si="5"/>
        <v>0</v>
      </c>
      <c r="K73" s="40">
        <f t="shared" si="6"/>
        <v>0</v>
      </c>
      <c r="L73" s="44"/>
      <c r="M73" s="29"/>
      <c r="N73" s="66">
        <f t="shared" si="7"/>
        <v>27</v>
      </c>
      <c r="O73" s="11">
        <f t="shared" si="11"/>
        <v>12</v>
      </c>
      <c r="P73" s="12">
        <f t="shared" si="13"/>
        <v>56000</v>
      </c>
      <c r="Q73" s="5"/>
    </row>
    <row r="74" spans="1:17" s="10" customFormat="1" ht="12.75">
      <c r="A74" s="18">
        <v>47</v>
      </c>
      <c r="B74" s="23" t="str">
        <f t="shared" si="0"/>
        <v>4-й рік 11-й міс</v>
      </c>
      <c r="C74" s="22">
        <f t="shared" si="12"/>
        <v>42522</v>
      </c>
      <c r="D74" s="13">
        <f t="shared" si="1"/>
        <v>0</v>
      </c>
      <c r="E74" s="7">
        <f t="shared" si="9"/>
        <v>0</v>
      </c>
      <c r="F74" s="7">
        <f t="shared" si="10"/>
        <v>0</v>
      </c>
      <c r="G74" s="45">
        <f t="shared" si="2"/>
        <v>0</v>
      </c>
      <c r="H74" s="40">
        <f t="shared" si="3"/>
        <v>0</v>
      </c>
      <c r="I74" s="40">
        <f t="shared" si="4"/>
        <v>0</v>
      </c>
      <c r="J74" s="40">
        <f t="shared" si="5"/>
        <v>0</v>
      </c>
      <c r="K74" s="40">
        <f t="shared" si="6"/>
        <v>0</v>
      </c>
      <c r="L74" s="44"/>
      <c r="M74" s="29"/>
      <c r="N74" s="66">
        <f t="shared" si="7"/>
        <v>27</v>
      </c>
      <c r="O74" s="11">
        <f t="shared" si="11"/>
        <v>12</v>
      </c>
      <c r="P74" s="12">
        <f t="shared" si="13"/>
        <v>56000</v>
      </c>
      <c r="Q74" s="5"/>
    </row>
    <row r="75" spans="1:17" s="10" customFormat="1" ht="12.75">
      <c r="A75" s="19">
        <v>48</v>
      </c>
      <c r="B75" s="32" t="str">
        <f t="shared" si="0"/>
        <v>4-й рік 12-й міс</v>
      </c>
      <c r="C75" s="33">
        <f t="shared" si="12"/>
        <v>42552</v>
      </c>
      <c r="D75" s="21">
        <f t="shared" si="1"/>
        <v>0</v>
      </c>
      <c r="E75" s="20">
        <f t="shared" si="9"/>
        <v>0</v>
      </c>
      <c r="F75" s="20">
        <f t="shared" si="10"/>
        <v>0</v>
      </c>
      <c r="G75" s="46">
        <f t="shared" si="2"/>
        <v>0</v>
      </c>
      <c r="H75" s="40">
        <f t="shared" si="3"/>
        <v>0</v>
      </c>
      <c r="I75" s="40">
        <f t="shared" si="4"/>
        <v>0</v>
      </c>
      <c r="J75" s="40">
        <f t="shared" si="5"/>
        <v>0</v>
      </c>
      <c r="K75" s="40">
        <f t="shared" si="6"/>
        <v>0</v>
      </c>
      <c r="L75" s="44"/>
      <c r="M75" s="29"/>
      <c r="N75" s="66">
        <f t="shared" si="7"/>
        <v>27</v>
      </c>
      <c r="O75" s="11">
        <f t="shared" si="11"/>
        <v>12</v>
      </c>
      <c r="P75" s="12">
        <f t="shared" si="13"/>
        <v>56000</v>
      </c>
      <c r="Q75" s="5"/>
    </row>
    <row r="76" spans="1:17" s="10" customFormat="1" ht="12.75">
      <c r="A76" s="15">
        <v>49</v>
      </c>
      <c r="B76" s="30" t="str">
        <f t="shared" si="0"/>
        <v>5-й рік 1-й міс</v>
      </c>
      <c r="C76" s="31">
        <f t="shared" si="12"/>
        <v>42583</v>
      </c>
      <c r="D76" s="17">
        <f t="shared" si="1"/>
        <v>0</v>
      </c>
      <c r="E76" s="16">
        <f t="shared" si="9"/>
        <v>0</v>
      </c>
      <c r="F76" s="16">
        <f t="shared" si="10"/>
        <v>0</v>
      </c>
      <c r="G76" s="47">
        <f t="shared" si="2"/>
        <v>0</v>
      </c>
      <c r="H76" s="40">
        <f t="shared" si="3"/>
        <v>0</v>
      </c>
      <c r="I76" s="40">
        <f t="shared" si="4"/>
        <v>0</v>
      </c>
      <c r="J76" s="40">
        <f t="shared" si="5"/>
        <v>0</v>
      </c>
      <c r="K76" s="40">
        <f t="shared" si="6"/>
        <v>0</v>
      </c>
      <c r="L76" s="44"/>
      <c r="M76" s="29"/>
      <c r="N76" s="66">
        <f t="shared" si="7"/>
        <v>27</v>
      </c>
      <c r="O76" s="11">
        <f t="shared" si="11"/>
        <v>12</v>
      </c>
      <c r="P76" s="12">
        <f t="shared" si="13"/>
        <v>56000</v>
      </c>
      <c r="Q76" s="5"/>
    </row>
    <row r="77" spans="1:17" s="10" customFormat="1" ht="12.75">
      <c r="A77" s="18">
        <v>50</v>
      </c>
      <c r="B77" s="23" t="str">
        <f t="shared" si="0"/>
        <v>5-й рік 2-й міс</v>
      </c>
      <c r="C77" s="22">
        <f t="shared" si="12"/>
        <v>42614</v>
      </c>
      <c r="D77" s="13">
        <f t="shared" si="1"/>
        <v>0</v>
      </c>
      <c r="E77" s="7">
        <f t="shared" si="9"/>
        <v>0</v>
      </c>
      <c r="F77" s="7">
        <f t="shared" si="10"/>
        <v>0</v>
      </c>
      <c r="G77" s="45">
        <f t="shared" si="2"/>
        <v>0</v>
      </c>
      <c r="H77" s="40">
        <f t="shared" si="3"/>
        <v>0</v>
      </c>
      <c r="I77" s="40">
        <f t="shared" si="4"/>
        <v>0</v>
      </c>
      <c r="J77" s="40">
        <f t="shared" si="5"/>
        <v>0</v>
      </c>
      <c r="K77" s="40">
        <f t="shared" si="6"/>
        <v>0</v>
      </c>
      <c r="L77" s="44"/>
      <c r="M77" s="29"/>
      <c r="N77" s="66">
        <f t="shared" si="7"/>
        <v>27</v>
      </c>
      <c r="O77" s="11">
        <f t="shared" si="11"/>
        <v>12</v>
      </c>
      <c r="P77" s="12">
        <f t="shared" si="13"/>
        <v>56000</v>
      </c>
      <c r="Q77" s="5"/>
    </row>
    <row r="78" spans="1:17" s="10" customFormat="1" ht="12.75">
      <c r="A78" s="18">
        <v>51</v>
      </c>
      <c r="B78" s="23" t="str">
        <f t="shared" si="0"/>
        <v>5-й рік 3-й міс</v>
      </c>
      <c r="C78" s="22">
        <f t="shared" si="12"/>
        <v>42644</v>
      </c>
      <c r="D78" s="13">
        <f t="shared" si="1"/>
        <v>0</v>
      </c>
      <c r="E78" s="7">
        <f t="shared" si="9"/>
        <v>0</v>
      </c>
      <c r="F78" s="7">
        <f t="shared" si="10"/>
        <v>0</v>
      </c>
      <c r="G78" s="45">
        <f t="shared" si="2"/>
        <v>0</v>
      </c>
      <c r="H78" s="40">
        <f t="shared" si="3"/>
        <v>0</v>
      </c>
      <c r="I78" s="40">
        <f t="shared" si="4"/>
        <v>0</v>
      </c>
      <c r="J78" s="40">
        <f t="shared" si="5"/>
        <v>0</v>
      </c>
      <c r="K78" s="40">
        <f t="shared" si="6"/>
        <v>0</v>
      </c>
      <c r="L78" s="44"/>
      <c r="M78" s="29"/>
      <c r="N78" s="66">
        <f t="shared" si="7"/>
        <v>27</v>
      </c>
      <c r="O78" s="11">
        <f t="shared" si="11"/>
        <v>12</v>
      </c>
      <c r="P78" s="12">
        <f t="shared" si="13"/>
        <v>56000</v>
      </c>
      <c r="Q78" s="5"/>
    </row>
    <row r="79" spans="1:17" s="10" customFormat="1" ht="12.75">
      <c r="A79" s="18">
        <v>52</v>
      </c>
      <c r="B79" s="23" t="str">
        <f t="shared" si="0"/>
        <v>5-й рік 4-й міс</v>
      </c>
      <c r="C79" s="22">
        <f t="shared" si="12"/>
        <v>42675</v>
      </c>
      <c r="D79" s="13">
        <f t="shared" si="1"/>
        <v>0</v>
      </c>
      <c r="E79" s="7">
        <f t="shared" si="9"/>
        <v>0</v>
      </c>
      <c r="F79" s="7">
        <f t="shared" si="10"/>
        <v>0</v>
      </c>
      <c r="G79" s="45">
        <f t="shared" si="2"/>
        <v>0</v>
      </c>
      <c r="H79" s="40">
        <f t="shared" si="3"/>
        <v>0</v>
      </c>
      <c r="I79" s="40">
        <f t="shared" si="4"/>
        <v>0</v>
      </c>
      <c r="J79" s="40">
        <f t="shared" si="5"/>
        <v>0</v>
      </c>
      <c r="K79" s="40">
        <f t="shared" si="6"/>
        <v>0</v>
      </c>
      <c r="L79" s="44"/>
      <c r="M79" s="29"/>
      <c r="N79" s="66">
        <f t="shared" si="7"/>
        <v>27</v>
      </c>
      <c r="O79" s="11">
        <f t="shared" si="11"/>
        <v>12</v>
      </c>
      <c r="P79" s="12">
        <f t="shared" si="13"/>
        <v>56000</v>
      </c>
      <c r="Q79" s="5"/>
    </row>
    <row r="80" spans="1:17" s="10" customFormat="1" ht="12.75">
      <c r="A80" s="18">
        <v>53</v>
      </c>
      <c r="B80" s="23" t="str">
        <f t="shared" si="0"/>
        <v>5-й рік 5-й міс</v>
      </c>
      <c r="C80" s="22">
        <f t="shared" si="12"/>
        <v>42705</v>
      </c>
      <c r="D80" s="13">
        <f t="shared" si="1"/>
        <v>0</v>
      </c>
      <c r="E80" s="7">
        <f t="shared" si="9"/>
        <v>0</v>
      </c>
      <c r="F80" s="7">
        <f t="shared" si="10"/>
        <v>0</v>
      </c>
      <c r="G80" s="45">
        <f t="shared" si="2"/>
        <v>0</v>
      </c>
      <c r="H80" s="40">
        <f t="shared" si="3"/>
        <v>0</v>
      </c>
      <c r="I80" s="40">
        <f t="shared" si="4"/>
        <v>0</v>
      </c>
      <c r="J80" s="40">
        <f t="shared" si="5"/>
        <v>0</v>
      </c>
      <c r="K80" s="40">
        <f t="shared" si="6"/>
        <v>0</v>
      </c>
      <c r="L80" s="44"/>
      <c r="M80" s="29"/>
      <c r="N80" s="66">
        <f t="shared" si="7"/>
        <v>27</v>
      </c>
      <c r="O80" s="11">
        <f t="shared" si="11"/>
        <v>12</v>
      </c>
      <c r="P80" s="12">
        <f t="shared" si="13"/>
        <v>56000</v>
      </c>
      <c r="Q80" s="5"/>
    </row>
    <row r="81" spans="1:17" s="10" customFormat="1" ht="12.75">
      <c r="A81" s="18">
        <v>54</v>
      </c>
      <c r="B81" s="23" t="str">
        <f t="shared" si="0"/>
        <v>5-й рік 6-й міс</v>
      </c>
      <c r="C81" s="22">
        <f t="shared" si="12"/>
        <v>42736</v>
      </c>
      <c r="D81" s="13">
        <f t="shared" si="1"/>
        <v>0</v>
      </c>
      <c r="E81" s="7">
        <f t="shared" si="9"/>
        <v>0</v>
      </c>
      <c r="F81" s="7">
        <f t="shared" si="10"/>
        <v>0</v>
      </c>
      <c r="G81" s="45">
        <f t="shared" si="2"/>
        <v>0</v>
      </c>
      <c r="H81" s="40">
        <f t="shared" si="3"/>
        <v>0</v>
      </c>
      <c r="I81" s="40">
        <f t="shared" si="4"/>
        <v>0</v>
      </c>
      <c r="J81" s="40">
        <f t="shared" si="5"/>
        <v>0</v>
      </c>
      <c r="K81" s="40">
        <f t="shared" si="6"/>
        <v>0</v>
      </c>
      <c r="L81" s="44"/>
      <c r="M81" s="29"/>
      <c r="N81" s="66">
        <f t="shared" si="7"/>
        <v>27</v>
      </c>
      <c r="O81" s="11">
        <f t="shared" si="11"/>
        <v>12</v>
      </c>
      <c r="P81" s="12">
        <f t="shared" si="13"/>
        <v>56000</v>
      </c>
      <c r="Q81" s="5"/>
    </row>
    <row r="82" spans="1:17" s="10" customFormat="1" ht="12.75">
      <c r="A82" s="18">
        <v>55</v>
      </c>
      <c r="B82" s="23" t="str">
        <f t="shared" si="0"/>
        <v>5-й рік 7-й міс</v>
      </c>
      <c r="C82" s="22">
        <f t="shared" si="12"/>
        <v>42767</v>
      </c>
      <c r="D82" s="13">
        <f t="shared" si="1"/>
        <v>0</v>
      </c>
      <c r="E82" s="7">
        <f t="shared" si="9"/>
        <v>0</v>
      </c>
      <c r="F82" s="7">
        <f t="shared" si="10"/>
        <v>0</v>
      </c>
      <c r="G82" s="45">
        <f t="shared" si="2"/>
        <v>0</v>
      </c>
      <c r="H82" s="40">
        <f t="shared" si="3"/>
        <v>0</v>
      </c>
      <c r="I82" s="40">
        <f t="shared" si="4"/>
        <v>0</v>
      </c>
      <c r="J82" s="40">
        <f t="shared" si="5"/>
        <v>0</v>
      </c>
      <c r="K82" s="40">
        <f t="shared" si="6"/>
        <v>0</v>
      </c>
      <c r="L82" s="44"/>
      <c r="M82" s="29"/>
      <c r="N82" s="66">
        <f t="shared" si="7"/>
        <v>27</v>
      </c>
      <c r="O82" s="11">
        <f t="shared" si="11"/>
        <v>12</v>
      </c>
      <c r="P82" s="12">
        <f t="shared" si="13"/>
        <v>56000</v>
      </c>
      <c r="Q82" s="5"/>
    </row>
    <row r="83" spans="1:17" s="10" customFormat="1" ht="12.75">
      <c r="A83" s="18">
        <v>56</v>
      </c>
      <c r="B83" s="23" t="str">
        <f t="shared" si="0"/>
        <v>5-й рік 8-й міс</v>
      </c>
      <c r="C83" s="22">
        <f t="shared" si="12"/>
        <v>42795</v>
      </c>
      <c r="D83" s="13">
        <f t="shared" si="1"/>
        <v>0</v>
      </c>
      <c r="E83" s="7">
        <f t="shared" si="9"/>
        <v>0</v>
      </c>
      <c r="F83" s="7">
        <f t="shared" si="10"/>
        <v>0</v>
      </c>
      <c r="G83" s="45">
        <f t="shared" si="2"/>
        <v>0</v>
      </c>
      <c r="H83" s="40">
        <f t="shared" si="3"/>
        <v>0</v>
      </c>
      <c r="I83" s="40">
        <f t="shared" si="4"/>
        <v>0</v>
      </c>
      <c r="J83" s="40">
        <f t="shared" si="5"/>
        <v>0</v>
      </c>
      <c r="K83" s="40">
        <f t="shared" si="6"/>
        <v>0</v>
      </c>
      <c r="L83" s="44"/>
      <c r="M83" s="29"/>
      <c r="N83" s="66">
        <f t="shared" si="7"/>
        <v>27</v>
      </c>
      <c r="O83" s="11">
        <f t="shared" si="11"/>
        <v>12</v>
      </c>
      <c r="P83" s="12">
        <f t="shared" si="13"/>
        <v>56000</v>
      </c>
      <c r="Q83" s="5"/>
    </row>
    <row r="84" spans="1:17" s="10" customFormat="1" ht="12.75">
      <c r="A84" s="18">
        <v>57</v>
      </c>
      <c r="B84" s="23" t="str">
        <f t="shared" si="0"/>
        <v>5-й рік 9-й міс</v>
      </c>
      <c r="C84" s="22">
        <f t="shared" si="12"/>
        <v>42826</v>
      </c>
      <c r="D84" s="13">
        <f t="shared" si="1"/>
        <v>0</v>
      </c>
      <c r="E84" s="7">
        <f t="shared" si="9"/>
        <v>0</v>
      </c>
      <c r="F84" s="7">
        <f t="shared" si="10"/>
        <v>0</v>
      </c>
      <c r="G84" s="45">
        <f t="shared" si="2"/>
        <v>0</v>
      </c>
      <c r="H84" s="40">
        <f t="shared" si="3"/>
        <v>0</v>
      </c>
      <c r="I84" s="40">
        <f t="shared" si="4"/>
        <v>0</v>
      </c>
      <c r="J84" s="40">
        <f t="shared" si="5"/>
        <v>0</v>
      </c>
      <c r="K84" s="40">
        <f t="shared" si="6"/>
        <v>0</v>
      </c>
      <c r="L84" s="44"/>
      <c r="M84" s="29"/>
      <c r="N84" s="66">
        <f t="shared" si="7"/>
        <v>27</v>
      </c>
      <c r="O84" s="11">
        <f t="shared" si="11"/>
        <v>12</v>
      </c>
      <c r="P84" s="12">
        <f t="shared" si="13"/>
        <v>56000</v>
      </c>
      <c r="Q84" s="5"/>
    </row>
    <row r="85" spans="1:17" s="10" customFormat="1" ht="12.75">
      <c r="A85" s="18">
        <v>58</v>
      </c>
      <c r="B85" s="23" t="str">
        <f t="shared" si="0"/>
        <v>5-й рік 10-й міс</v>
      </c>
      <c r="C85" s="22">
        <f t="shared" si="12"/>
        <v>42856</v>
      </c>
      <c r="D85" s="13">
        <f t="shared" si="1"/>
        <v>0</v>
      </c>
      <c r="E85" s="7">
        <f t="shared" si="9"/>
        <v>0</v>
      </c>
      <c r="F85" s="7">
        <f t="shared" si="10"/>
        <v>0</v>
      </c>
      <c r="G85" s="45">
        <f t="shared" si="2"/>
        <v>0</v>
      </c>
      <c r="H85" s="40">
        <f t="shared" si="3"/>
        <v>0</v>
      </c>
      <c r="I85" s="40">
        <f t="shared" si="4"/>
        <v>0</v>
      </c>
      <c r="J85" s="40">
        <f t="shared" si="5"/>
        <v>0</v>
      </c>
      <c r="K85" s="40">
        <f t="shared" si="6"/>
        <v>0</v>
      </c>
      <c r="L85" s="44"/>
      <c r="M85" s="29"/>
      <c r="N85" s="66">
        <f t="shared" si="7"/>
        <v>27</v>
      </c>
      <c r="O85" s="11">
        <f t="shared" si="11"/>
        <v>12</v>
      </c>
      <c r="P85" s="12">
        <f t="shared" si="13"/>
        <v>56000</v>
      </c>
      <c r="Q85" s="5"/>
    </row>
    <row r="86" spans="1:17" s="10" customFormat="1" ht="12.75">
      <c r="A86" s="18">
        <v>59</v>
      </c>
      <c r="B86" s="23" t="str">
        <f t="shared" si="0"/>
        <v>5-й рік 11-й міс</v>
      </c>
      <c r="C86" s="22">
        <f t="shared" si="12"/>
        <v>42887</v>
      </c>
      <c r="D86" s="13">
        <f t="shared" si="1"/>
        <v>0</v>
      </c>
      <c r="E86" s="7">
        <f t="shared" si="9"/>
        <v>0</v>
      </c>
      <c r="F86" s="7">
        <f t="shared" si="10"/>
        <v>0</v>
      </c>
      <c r="G86" s="45">
        <f t="shared" si="2"/>
        <v>0</v>
      </c>
      <c r="H86" s="40">
        <f t="shared" si="3"/>
        <v>0</v>
      </c>
      <c r="I86" s="40">
        <f t="shared" si="4"/>
        <v>0</v>
      </c>
      <c r="J86" s="40">
        <f t="shared" si="5"/>
        <v>0</v>
      </c>
      <c r="K86" s="40">
        <f t="shared" si="6"/>
        <v>0</v>
      </c>
      <c r="L86" s="44"/>
      <c r="M86" s="29"/>
      <c r="N86" s="66">
        <f t="shared" si="7"/>
        <v>27</v>
      </c>
      <c r="O86" s="11">
        <f t="shared" si="11"/>
        <v>12</v>
      </c>
      <c r="P86" s="12">
        <f t="shared" si="13"/>
        <v>56000</v>
      </c>
      <c r="Q86" s="5"/>
    </row>
    <row r="87" spans="1:17" s="10" customFormat="1" ht="12.75">
      <c r="A87" s="19">
        <v>60</v>
      </c>
      <c r="B87" s="32" t="str">
        <f t="shared" si="0"/>
        <v>5-й рік 12-й міс</v>
      </c>
      <c r="C87" s="33">
        <f t="shared" si="12"/>
        <v>42917</v>
      </c>
      <c r="D87" s="21">
        <f t="shared" si="1"/>
        <v>0</v>
      </c>
      <c r="E87" s="20">
        <f t="shared" si="9"/>
        <v>0</v>
      </c>
      <c r="F87" s="20">
        <f t="shared" si="10"/>
        <v>0</v>
      </c>
      <c r="G87" s="46">
        <f t="shared" si="2"/>
        <v>0</v>
      </c>
      <c r="H87" s="40">
        <f t="shared" si="3"/>
        <v>0</v>
      </c>
      <c r="I87" s="40">
        <f t="shared" si="4"/>
        <v>0</v>
      </c>
      <c r="J87" s="40">
        <f t="shared" si="5"/>
        <v>0</v>
      </c>
      <c r="K87" s="40">
        <f t="shared" si="6"/>
        <v>0</v>
      </c>
      <c r="L87" s="44"/>
      <c r="M87" s="29"/>
      <c r="N87" s="66">
        <f t="shared" si="7"/>
        <v>27</v>
      </c>
      <c r="O87" s="11">
        <f t="shared" si="11"/>
        <v>12</v>
      </c>
      <c r="P87" s="12">
        <f t="shared" si="13"/>
        <v>56000</v>
      </c>
      <c r="Q87" s="5"/>
    </row>
    <row r="88" spans="1:17" s="10" customFormat="1" ht="12.75">
      <c r="A88" s="15">
        <v>61</v>
      </c>
      <c r="B88" s="30" t="str">
        <f t="shared" si="0"/>
        <v>6-й рік 1-й міс</v>
      </c>
      <c r="C88" s="31">
        <f t="shared" si="12"/>
        <v>42948</v>
      </c>
      <c r="D88" s="17">
        <f t="shared" si="1"/>
        <v>0</v>
      </c>
      <c r="E88" s="16">
        <f t="shared" si="9"/>
        <v>0</v>
      </c>
      <c r="F88" s="16">
        <f t="shared" si="10"/>
        <v>0</v>
      </c>
      <c r="G88" s="47">
        <f t="shared" si="2"/>
        <v>0</v>
      </c>
      <c r="H88" s="40">
        <f t="shared" si="3"/>
        <v>0</v>
      </c>
      <c r="I88" s="40">
        <f t="shared" si="4"/>
        <v>0</v>
      </c>
      <c r="J88" s="40">
        <f t="shared" si="5"/>
        <v>0</v>
      </c>
      <c r="K88" s="40">
        <f t="shared" si="6"/>
        <v>0</v>
      </c>
      <c r="L88" s="44"/>
      <c r="M88" s="29"/>
      <c r="N88" s="66">
        <f t="shared" si="7"/>
        <v>27</v>
      </c>
      <c r="O88" s="11">
        <f t="shared" si="11"/>
        <v>12</v>
      </c>
      <c r="P88" s="12">
        <f t="shared" si="13"/>
        <v>56000</v>
      </c>
      <c r="Q88" s="5"/>
    </row>
    <row r="89" spans="1:17" s="10" customFormat="1" ht="12.75">
      <c r="A89" s="18">
        <v>62</v>
      </c>
      <c r="B89" s="23" t="str">
        <f t="shared" si="0"/>
        <v>6-й рік 2-й міс</v>
      </c>
      <c r="C89" s="22">
        <f t="shared" si="12"/>
        <v>42979</v>
      </c>
      <c r="D89" s="13">
        <f t="shared" si="1"/>
        <v>0</v>
      </c>
      <c r="E89" s="7">
        <f t="shared" si="9"/>
        <v>0</v>
      </c>
      <c r="F89" s="7">
        <f t="shared" si="10"/>
        <v>0</v>
      </c>
      <c r="G89" s="45">
        <f t="shared" si="2"/>
        <v>0</v>
      </c>
      <c r="H89" s="40">
        <f t="shared" si="3"/>
        <v>0</v>
      </c>
      <c r="I89" s="40">
        <f t="shared" si="4"/>
        <v>0</v>
      </c>
      <c r="J89" s="40">
        <f t="shared" si="5"/>
        <v>0</v>
      </c>
      <c r="K89" s="40">
        <f t="shared" si="6"/>
        <v>0</v>
      </c>
      <c r="L89" s="44"/>
      <c r="M89" s="29"/>
      <c r="N89" s="66">
        <f t="shared" si="7"/>
        <v>27</v>
      </c>
      <c r="O89" s="11">
        <f t="shared" si="11"/>
        <v>12</v>
      </c>
      <c r="P89" s="12">
        <f t="shared" si="13"/>
        <v>56000</v>
      </c>
      <c r="Q89" s="5"/>
    </row>
    <row r="90" spans="1:17" s="10" customFormat="1" ht="12.75">
      <c r="A90" s="18">
        <v>63</v>
      </c>
      <c r="B90" s="23" t="str">
        <f t="shared" si="0"/>
        <v>6-й рік 3-й міс</v>
      </c>
      <c r="C90" s="22">
        <f t="shared" si="12"/>
        <v>43009</v>
      </c>
      <c r="D90" s="13">
        <f t="shared" si="1"/>
        <v>0</v>
      </c>
      <c r="E90" s="7">
        <f t="shared" si="9"/>
        <v>0</v>
      </c>
      <c r="F90" s="7">
        <f t="shared" si="10"/>
        <v>0</v>
      </c>
      <c r="G90" s="45">
        <f t="shared" si="2"/>
        <v>0</v>
      </c>
      <c r="H90" s="40">
        <f t="shared" si="3"/>
        <v>0</v>
      </c>
      <c r="I90" s="40">
        <f t="shared" si="4"/>
        <v>0</v>
      </c>
      <c r="J90" s="40">
        <f t="shared" si="5"/>
        <v>0</v>
      </c>
      <c r="K90" s="40">
        <f t="shared" si="6"/>
        <v>0</v>
      </c>
      <c r="L90" s="44"/>
      <c r="M90" s="29"/>
      <c r="N90" s="66">
        <f t="shared" si="7"/>
        <v>27</v>
      </c>
      <c r="O90" s="11">
        <f t="shared" si="11"/>
        <v>12</v>
      </c>
      <c r="P90" s="12">
        <f t="shared" si="13"/>
        <v>56000</v>
      </c>
      <c r="Q90" s="5"/>
    </row>
    <row r="91" spans="1:17" s="10" customFormat="1" ht="12.75">
      <c r="A91" s="18">
        <v>64</v>
      </c>
      <c r="B91" s="23" t="str">
        <f t="shared" si="0"/>
        <v>6-й рік 4-й міс</v>
      </c>
      <c r="C91" s="22">
        <f t="shared" si="12"/>
        <v>43040</v>
      </c>
      <c r="D91" s="13">
        <f t="shared" si="1"/>
        <v>0</v>
      </c>
      <c r="E91" s="7">
        <f t="shared" si="9"/>
        <v>0</v>
      </c>
      <c r="F91" s="7">
        <f t="shared" si="10"/>
        <v>0</v>
      </c>
      <c r="G91" s="45">
        <f t="shared" si="2"/>
        <v>0</v>
      </c>
      <c r="H91" s="40">
        <f t="shared" si="3"/>
        <v>0</v>
      </c>
      <c r="I91" s="40">
        <f t="shared" si="4"/>
        <v>0</v>
      </c>
      <c r="J91" s="40">
        <f t="shared" si="5"/>
        <v>0</v>
      </c>
      <c r="K91" s="40">
        <f t="shared" si="6"/>
        <v>0</v>
      </c>
      <c r="L91" s="44"/>
      <c r="M91" s="29"/>
      <c r="N91" s="66">
        <f t="shared" si="7"/>
        <v>27</v>
      </c>
      <c r="O91" s="11">
        <f t="shared" si="11"/>
        <v>12</v>
      </c>
      <c r="P91" s="12">
        <f t="shared" si="13"/>
        <v>56000</v>
      </c>
      <c r="Q91" s="5"/>
    </row>
    <row r="92" spans="1:17" s="10" customFormat="1" ht="12.75">
      <c r="A92" s="18">
        <v>65</v>
      </c>
      <c r="B92" s="23" t="str">
        <f aca="true" t="shared" si="14" ref="B92:B111">CONCATENATE(INT((A92-1)/12)+1,"-й рік ",A92-1-INT((A92-1)/12)*12+1,"-й міс")</f>
        <v>6-й рік 5-й міс</v>
      </c>
      <c r="C92" s="22">
        <f t="shared" si="12"/>
        <v>43070</v>
      </c>
      <c r="D92" s="13">
        <f aca="true" t="shared" si="15" ref="D92:D111">IF(P92*$D$12/100/12/(1-(1+$D$12/100/12)^(-O92))&lt;G91,ROUNDUP(P92*$D$12/100/12/(1-(1+$D$12/100/12)^(-O92)),0),G91+F92)</f>
        <v>0</v>
      </c>
      <c r="E92" s="7">
        <f t="shared" si="9"/>
        <v>0</v>
      </c>
      <c r="F92" s="7">
        <f t="shared" si="10"/>
        <v>0</v>
      </c>
      <c r="G92" s="45">
        <f aca="true" t="shared" si="16" ref="G92:G111">G91-E92-L92-M92</f>
        <v>0</v>
      </c>
      <c r="H92" s="40">
        <f aca="true" t="shared" si="17" ref="H92:H111">I92+J92</f>
        <v>0</v>
      </c>
      <c r="I92" s="40">
        <f aca="true" t="shared" si="18" ref="I92:I111">IF($D$11/$D$13&lt;K91,$D$11/$D$13,K91)</f>
        <v>0</v>
      </c>
      <c r="J92" s="40">
        <f aca="true" t="shared" si="19" ref="J92:J111">K91*$D$12/12/100</f>
        <v>0</v>
      </c>
      <c r="K92" s="40">
        <f aca="true" t="shared" si="20" ref="K92:K111">K91-I92-L92-M92</f>
        <v>0</v>
      </c>
      <c r="L92" s="44"/>
      <c r="M92" s="29"/>
      <c r="N92" s="66">
        <f aca="true" t="shared" si="21" ref="N92:N111">IF(ISBLANK(L91),VALUE(N91),ROW(L91))</f>
        <v>27</v>
      </c>
      <c r="O92" s="11">
        <f t="shared" si="11"/>
        <v>12</v>
      </c>
      <c r="P92" s="12">
        <f aca="true" t="shared" si="22" ref="P92:P111">INDEX(G$1:G$65536,N92,1)</f>
        <v>56000</v>
      </c>
      <c r="Q92" s="5"/>
    </row>
    <row r="93" spans="1:17" s="10" customFormat="1" ht="12.75">
      <c r="A93" s="18">
        <v>66</v>
      </c>
      <c r="B93" s="23" t="str">
        <f t="shared" si="14"/>
        <v>6-й рік 6-й міс</v>
      </c>
      <c r="C93" s="22">
        <f t="shared" si="12"/>
        <v>43101</v>
      </c>
      <c r="D93" s="13">
        <f t="shared" si="15"/>
        <v>0</v>
      </c>
      <c r="E93" s="7">
        <f aca="true" t="shared" si="23" ref="E93:E111">D93-F93</f>
        <v>0</v>
      </c>
      <c r="F93" s="7">
        <f aca="true" t="shared" si="24" ref="F93:F111">G92*$D$12*(C93-C92)/(DATE(YEAR(C93)+1,1,1)-DATE(YEAR(C93),1,1))/100</f>
        <v>0</v>
      </c>
      <c r="G93" s="45">
        <f t="shared" si="16"/>
        <v>0</v>
      </c>
      <c r="H93" s="40">
        <f t="shared" si="17"/>
        <v>0</v>
      </c>
      <c r="I93" s="40">
        <f t="shared" si="18"/>
        <v>0</v>
      </c>
      <c r="J93" s="40">
        <f t="shared" si="19"/>
        <v>0</v>
      </c>
      <c r="K93" s="40">
        <f t="shared" si="20"/>
        <v>0</v>
      </c>
      <c r="L93" s="44"/>
      <c r="M93" s="29"/>
      <c r="N93" s="66">
        <f t="shared" si="21"/>
        <v>27</v>
      </c>
      <c r="O93" s="11">
        <f aca="true" t="shared" si="25" ref="O93:O111">O92+N92-N93</f>
        <v>12</v>
      </c>
      <c r="P93" s="12">
        <f t="shared" si="22"/>
        <v>56000</v>
      </c>
      <c r="Q93" s="5"/>
    </row>
    <row r="94" spans="1:17" s="10" customFormat="1" ht="12.75">
      <c r="A94" s="18">
        <v>67</v>
      </c>
      <c r="B94" s="23" t="str">
        <f t="shared" si="14"/>
        <v>6-й рік 7-й міс</v>
      </c>
      <c r="C94" s="22">
        <f aca="true" t="shared" si="26" ref="C94:C111">DATE(YEAR(C93),MONTH(C93)+1,DAY(C93))</f>
        <v>43132</v>
      </c>
      <c r="D94" s="13">
        <f t="shared" si="15"/>
        <v>0</v>
      </c>
      <c r="E94" s="7">
        <f t="shared" si="23"/>
        <v>0</v>
      </c>
      <c r="F94" s="7">
        <f t="shared" si="24"/>
        <v>0</v>
      </c>
      <c r="G94" s="45">
        <f t="shared" si="16"/>
        <v>0</v>
      </c>
      <c r="H94" s="40">
        <f t="shared" si="17"/>
        <v>0</v>
      </c>
      <c r="I94" s="40">
        <f t="shared" si="18"/>
        <v>0</v>
      </c>
      <c r="J94" s="40">
        <f t="shared" si="19"/>
        <v>0</v>
      </c>
      <c r="K94" s="40">
        <f t="shared" si="20"/>
        <v>0</v>
      </c>
      <c r="L94" s="44"/>
      <c r="M94" s="29"/>
      <c r="N94" s="66">
        <f t="shared" si="21"/>
        <v>27</v>
      </c>
      <c r="O94" s="11">
        <f t="shared" si="25"/>
        <v>12</v>
      </c>
      <c r="P94" s="12">
        <f t="shared" si="22"/>
        <v>56000</v>
      </c>
      <c r="Q94" s="5"/>
    </row>
    <row r="95" spans="1:17" s="10" customFormat="1" ht="12.75">
      <c r="A95" s="18">
        <v>68</v>
      </c>
      <c r="B95" s="23" t="str">
        <f t="shared" si="14"/>
        <v>6-й рік 8-й міс</v>
      </c>
      <c r="C95" s="22">
        <f t="shared" si="26"/>
        <v>43160</v>
      </c>
      <c r="D95" s="13">
        <f t="shared" si="15"/>
        <v>0</v>
      </c>
      <c r="E95" s="7">
        <f t="shared" si="23"/>
        <v>0</v>
      </c>
      <c r="F95" s="7">
        <f t="shared" si="24"/>
        <v>0</v>
      </c>
      <c r="G95" s="45">
        <f t="shared" si="16"/>
        <v>0</v>
      </c>
      <c r="H95" s="40">
        <f t="shared" si="17"/>
        <v>0</v>
      </c>
      <c r="I95" s="40">
        <f t="shared" si="18"/>
        <v>0</v>
      </c>
      <c r="J95" s="40">
        <f t="shared" si="19"/>
        <v>0</v>
      </c>
      <c r="K95" s="40">
        <f t="shared" si="20"/>
        <v>0</v>
      </c>
      <c r="L95" s="44"/>
      <c r="M95" s="29"/>
      <c r="N95" s="66">
        <f t="shared" si="21"/>
        <v>27</v>
      </c>
      <c r="O95" s="11">
        <f t="shared" si="25"/>
        <v>12</v>
      </c>
      <c r="P95" s="12">
        <f t="shared" si="22"/>
        <v>56000</v>
      </c>
      <c r="Q95" s="5"/>
    </row>
    <row r="96" spans="1:17" s="10" customFormat="1" ht="12.75">
      <c r="A96" s="18">
        <v>69</v>
      </c>
      <c r="B96" s="23" t="str">
        <f t="shared" si="14"/>
        <v>6-й рік 9-й міс</v>
      </c>
      <c r="C96" s="22">
        <f t="shared" si="26"/>
        <v>43191</v>
      </c>
      <c r="D96" s="13">
        <f t="shared" si="15"/>
        <v>0</v>
      </c>
      <c r="E96" s="7">
        <f t="shared" si="23"/>
        <v>0</v>
      </c>
      <c r="F96" s="7">
        <f t="shared" si="24"/>
        <v>0</v>
      </c>
      <c r="G96" s="45">
        <f t="shared" si="16"/>
        <v>0</v>
      </c>
      <c r="H96" s="40">
        <f t="shared" si="17"/>
        <v>0</v>
      </c>
      <c r="I96" s="40">
        <f t="shared" si="18"/>
        <v>0</v>
      </c>
      <c r="J96" s="40">
        <f t="shared" si="19"/>
        <v>0</v>
      </c>
      <c r="K96" s="40">
        <f t="shared" si="20"/>
        <v>0</v>
      </c>
      <c r="L96" s="44"/>
      <c r="M96" s="29"/>
      <c r="N96" s="66">
        <f t="shared" si="21"/>
        <v>27</v>
      </c>
      <c r="O96" s="11">
        <f t="shared" si="25"/>
        <v>12</v>
      </c>
      <c r="P96" s="12">
        <f t="shared" si="22"/>
        <v>56000</v>
      </c>
      <c r="Q96" s="5"/>
    </row>
    <row r="97" spans="1:17" s="10" customFormat="1" ht="12.75">
      <c r="A97" s="18">
        <v>70</v>
      </c>
      <c r="B97" s="23" t="str">
        <f t="shared" si="14"/>
        <v>6-й рік 10-й міс</v>
      </c>
      <c r="C97" s="22">
        <f t="shared" si="26"/>
        <v>43221</v>
      </c>
      <c r="D97" s="13">
        <f t="shared" si="15"/>
        <v>0</v>
      </c>
      <c r="E97" s="7">
        <f t="shared" si="23"/>
        <v>0</v>
      </c>
      <c r="F97" s="7">
        <f t="shared" si="24"/>
        <v>0</v>
      </c>
      <c r="G97" s="45">
        <f t="shared" si="16"/>
        <v>0</v>
      </c>
      <c r="H97" s="40">
        <f t="shared" si="17"/>
        <v>0</v>
      </c>
      <c r="I97" s="40">
        <f t="shared" si="18"/>
        <v>0</v>
      </c>
      <c r="J97" s="40">
        <f t="shared" si="19"/>
        <v>0</v>
      </c>
      <c r="K97" s="40">
        <f t="shared" si="20"/>
        <v>0</v>
      </c>
      <c r="L97" s="44"/>
      <c r="M97" s="29"/>
      <c r="N97" s="66">
        <f t="shared" si="21"/>
        <v>27</v>
      </c>
      <c r="O97" s="11">
        <f t="shared" si="25"/>
        <v>12</v>
      </c>
      <c r="P97" s="12">
        <f t="shared" si="22"/>
        <v>56000</v>
      </c>
      <c r="Q97" s="5"/>
    </row>
    <row r="98" spans="1:17" s="10" customFormat="1" ht="12.75">
      <c r="A98" s="18">
        <v>71</v>
      </c>
      <c r="B98" s="23" t="str">
        <f t="shared" si="14"/>
        <v>6-й рік 11-й міс</v>
      </c>
      <c r="C98" s="22">
        <f t="shared" si="26"/>
        <v>43252</v>
      </c>
      <c r="D98" s="13">
        <f t="shared" si="15"/>
        <v>0</v>
      </c>
      <c r="E98" s="7">
        <f t="shared" si="23"/>
        <v>0</v>
      </c>
      <c r="F98" s="7">
        <f t="shared" si="24"/>
        <v>0</v>
      </c>
      <c r="G98" s="45">
        <f t="shared" si="16"/>
        <v>0</v>
      </c>
      <c r="H98" s="40">
        <f t="shared" si="17"/>
        <v>0</v>
      </c>
      <c r="I98" s="40">
        <f t="shared" si="18"/>
        <v>0</v>
      </c>
      <c r="J98" s="40">
        <f t="shared" si="19"/>
        <v>0</v>
      </c>
      <c r="K98" s="40">
        <f t="shared" si="20"/>
        <v>0</v>
      </c>
      <c r="L98" s="44"/>
      <c r="M98" s="29"/>
      <c r="N98" s="66">
        <f t="shared" si="21"/>
        <v>27</v>
      </c>
      <c r="O98" s="11">
        <f t="shared" si="25"/>
        <v>12</v>
      </c>
      <c r="P98" s="12">
        <f t="shared" si="22"/>
        <v>56000</v>
      </c>
      <c r="Q98" s="5"/>
    </row>
    <row r="99" spans="1:17" s="10" customFormat="1" ht="12.75">
      <c r="A99" s="19">
        <v>72</v>
      </c>
      <c r="B99" s="32" t="str">
        <f t="shared" si="14"/>
        <v>6-й рік 12-й міс</v>
      </c>
      <c r="C99" s="33">
        <f t="shared" si="26"/>
        <v>43282</v>
      </c>
      <c r="D99" s="21">
        <f t="shared" si="15"/>
        <v>0</v>
      </c>
      <c r="E99" s="20">
        <f t="shared" si="23"/>
        <v>0</v>
      </c>
      <c r="F99" s="20">
        <f t="shared" si="24"/>
        <v>0</v>
      </c>
      <c r="G99" s="46">
        <f t="shared" si="16"/>
        <v>0</v>
      </c>
      <c r="H99" s="40">
        <f t="shared" si="17"/>
        <v>0</v>
      </c>
      <c r="I99" s="40">
        <f t="shared" si="18"/>
        <v>0</v>
      </c>
      <c r="J99" s="40">
        <f t="shared" si="19"/>
        <v>0</v>
      </c>
      <c r="K99" s="40">
        <f t="shared" si="20"/>
        <v>0</v>
      </c>
      <c r="L99" s="44"/>
      <c r="M99" s="29"/>
      <c r="N99" s="66">
        <f t="shared" si="21"/>
        <v>27</v>
      </c>
      <c r="O99" s="11">
        <f t="shared" si="25"/>
        <v>12</v>
      </c>
      <c r="P99" s="12">
        <f t="shared" si="22"/>
        <v>56000</v>
      </c>
      <c r="Q99" s="5"/>
    </row>
    <row r="100" spans="1:17" s="10" customFormat="1" ht="12.75">
      <c r="A100" s="15">
        <v>73</v>
      </c>
      <c r="B100" s="30" t="str">
        <f t="shared" si="14"/>
        <v>7-й рік 1-й міс</v>
      </c>
      <c r="C100" s="31">
        <f t="shared" si="26"/>
        <v>43313</v>
      </c>
      <c r="D100" s="17">
        <f t="shared" si="15"/>
        <v>0</v>
      </c>
      <c r="E100" s="16">
        <f t="shared" si="23"/>
        <v>0</v>
      </c>
      <c r="F100" s="16">
        <f t="shared" si="24"/>
        <v>0</v>
      </c>
      <c r="G100" s="47">
        <f t="shared" si="16"/>
        <v>0</v>
      </c>
      <c r="H100" s="40">
        <f t="shared" si="17"/>
        <v>0</v>
      </c>
      <c r="I100" s="40">
        <f t="shared" si="18"/>
        <v>0</v>
      </c>
      <c r="J100" s="40">
        <f t="shared" si="19"/>
        <v>0</v>
      </c>
      <c r="K100" s="40">
        <f t="shared" si="20"/>
        <v>0</v>
      </c>
      <c r="L100" s="44"/>
      <c r="M100" s="29"/>
      <c r="N100" s="66">
        <f t="shared" si="21"/>
        <v>27</v>
      </c>
      <c r="O100" s="11">
        <f t="shared" si="25"/>
        <v>12</v>
      </c>
      <c r="P100" s="12">
        <f t="shared" si="22"/>
        <v>56000</v>
      </c>
      <c r="Q100" s="5"/>
    </row>
    <row r="101" spans="1:17" s="10" customFormat="1" ht="12.75">
      <c r="A101" s="18">
        <v>74</v>
      </c>
      <c r="B101" s="23" t="str">
        <f t="shared" si="14"/>
        <v>7-й рік 2-й міс</v>
      </c>
      <c r="C101" s="22">
        <f t="shared" si="26"/>
        <v>43344</v>
      </c>
      <c r="D101" s="13">
        <f t="shared" si="15"/>
        <v>0</v>
      </c>
      <c r="E101" s="7">
        <f t="shared" si="23"/>
        <v>0</v>
      </c>
      <c r="F101" s="7">
        <f t="shared" si="24"/>
        <v>0</v>
      </c>
      <c r="G101" s="45">
        <f t="shared" si="16"/>
        <v>0</v>
      </c>
      <c r="H101" s="40">
        <f t="shared" si="17"/>
        <v>0</v>
      </c>
      <c r="I101" s="40">
        <f t="shared" si="18"/>
        <v>0</v>
      </c>
      <c r="J101" s="40">
        <f t="shared" si="19"/>
        <v>0</v>
      </c>
      <c r="K101" s="40">
        <f t="shared" si="20"/>
        <v>0</v>
      </c>
      <c r="L101" s="44"/>
      <c r="M101" s="29"/>
      <c r="N101" s="66">
        <f t="shared" si="21"/>
        <v>27</v>
      </c>
      <c r="O101" s="11">
        <f t="shared" si="25"/>
        <v>12</v>
      </c>
      <c r="P101" s="12">
        <f t="shared" si="22"/>
        <v>56000</v>
      </c>
      <c r="Q101" s="5"/>
    </row>
    <row r="102" spans="1:17" s="10" customFormat="1" ht="12.75">
      <c r="A102" s="18">
        <v>75</v>
      </c>
      <c r="B102" s="23" t="str">
        <f t="shared" si="14"/>
        <v>7-й рік 3-й міс</v>
      </c>
      <c r="C102" s="22">
        <f t="shared" si="26"/>
        <v>43374</v>
      </c>
      <c r="D102" s="13">
        <f t="shared" si="15"/>
        <v>0</v>
      </c>
      <c r="E102" s="7">
        <f t="shared" si="23"/>
        <v>0</v>
      </c>
      <c r="F102" s="7">
        <f t="shared" si="24"/>
        <v>0</v>
      </c>
      <c r="G102" s="45">
        <f t="shared" si="16"/>
        <v>0</v>
      </c>
      <c r="H102" s="40">
        <f t="shared" si="17"/>
        <v>0</v>
      </c>
      <c r="I102" s="40">
        <f t="shared" si="18"/>
        <v>0</v>
      </c>
      <c r="J102" s="40">
        <f t="shared" si="19"/>
        <v>0</v>
      </c>
      <c r="K102" s="40">
        <f t="shared" si="20"/>
        <v>0</v>
      </c>
      <c r="L102" s="44"/>
      <c r="M102" s="29"/>
      <c r="N102" s="66">
        <f t="shared" si="21"/>
        <v>27</v>
      </c>
      <c r="O102" s="11">
        <f t="shared" si="25"/>
        <v>12</v>
      </c>
      <c r="P102" s="12">
        <f t="shared" si="22"/>
        <v>56000</v>
      </c>
      <c r="Q102" s="5"/>
    </row>
    <row r="103" spans="1:17" s="10" customFormat="1" ht="12.75">
      <c r="A103" s="18">
        <v>76</v>
      </c>
      <c r="B103" s="23" t="str">
        <f t="shared" si="14"/>
        <v>7-й рік 4-й міс</v>
      </c>
      <c r="C103" s="22">
        <f t="shared" si="26"/>
        <v>43405</v>
      </c>
      <c r="D103" s="13">
        <f t="shared" si="15"/>
        <v>0</v>
      </c>
      <c r="E103" s="7">
        <f t="shared" si="23"/>
        <v>0</v>
      </c>
      <c r="F103" s="7">
        <f t="shared" si="24"/>
        <v>0</v>
      </c>
      <c r="G103" s="45">
        <f t="shared" si="16"/>
        <v>0</v>
      </c>
      <c r="H103" s="40">
        <f t="shared" si="17"/>
        <v>0</v>
      </c>
      <c r="I103" s="40">
        <f t="shared" si="18"/>
        <v>0</v>
      </c>
      <c r="J103" s="40">
        <f t="shared" si="19"/>
        <v>0</v>
      </c>
      <c r="K103" s="40">
        <f t="shared" si="20"/>
        <v>0</v>
      </c>
      <c r="L103" s="44"/>
      <c r="M103" s="29"/>
      <c r="N103" s="66">
        <f t="shared" si="21"/>
        <v>27</v>
      </c>
      <c r="O103" s="11">
        <f t="shared" si="25"/>
        <v>12</v>
      </c>
      <c r="P103" s="12">
        <f t="shared" si="22"/>
        <v>56000</v>
      </c>
      <c r="Q103" s="5"/>
    </row>
    <row r="104" spans="1:17" s="10" customFormat="1" ht="12.75">
      <c r="A104" s="18">
        <v>77</v>
      </c>
      <c r="B104" s="23" t="str">
        <f t="shared" si="14"/>
        <v>7-й рік 5-й міс</v>
      </c>
      <c r="C104" s="22">
        <f t="shared" si="26"/>
        <v>43435</v>
      </c>
      <c r="D104" s="13">
        <f t="shared" si="15"/>
        <v>0</v>
      </c>
      <c r="E104" s="7">
        <f t="shared" si="23"/>
        <v>0</v>
      </c>
      <c r="F104" s="7">
        <f t="shared" si="24"/>
        <v>0</v>
      </c>
      <c r="G104" s="45">
        <f t="shared" si="16"/>
        <v>0</v>
      </c>
      <c r="H104" s="40">
        <f t="shared" si="17"/>
        <v>0</v>
      </c>
      <c r="I104" s="40">
        <f t="shared" si="18"/>
        <v>0</v>
      </c>
      <c r="J104" s="40">
        <f t="shared" si="19"/>
        <v>0</v>
      </c>
      <c r="K104" s="40">
        <f t="shared" si="20"/>
        <v>0</v>
      </c>
      <c r="L104" s="44"/>
      <c r="M104" s="29"/>
      <c r="N104" s="66">
        <f t="shared" si="21"/>
        <v>27</v>
      </c>
      <c r="O104" s="11">
        <f t="shared" si="25"/>
        <v>12</v>
      </c>
      <c r="P104" s="12">
        <f t="shared" si="22"/>
        <v>56000</v>
      </c>
      <c r="Q104" s="5"/>
    </row>
    <row r="105" spans="1:17" s="10" customFormat="1" ht="12.75">
      <c r="A105" s="18">
        <v>78</v>
      </c>
      <c r="B105" s="23" t="str">
        <f t="shared" si="14"/>
        <v>7-й рік 6-й міс</v>
      </c>
      <c r="C105" s="22">
        <f t="shared" si="26"/>
        <v>43466</v>
      </c>
      <c r="D105" s="13">
        <f t="shared" si="15"/>
        <v>0</v>
      </c>
      <c r="E105" s="7">
        <f t="shared" si="23"/>
        <v>0</v>
      </c>
      <c r="F105" s="7">
        <f t="shared" si="24"/>
        <v>0</v>
      </c>
      <c r="G105" s="45">
        <f t="shared" si="16"/>
        <v>0</v>
      </c>
      <c r="H105" s="40">
        <f t="shared" si="17"/>
        <v>0</v>
      </c>
      <c r="I105" s="40">
        <f t="shared" si="18"/>
        <v>0</v>
      </c>
      <c r="J105" s="40">
        <f t="shared" si="19"/>
        <v>0</v>
      </c>
      <c r="K105" s="40">
        <f t="shared" si="20"/>
        <v>0</v>
      </c>
      <c r="L105" s="44"/>
      <c r="M105" s="29"/>
      <c r="N105" s="66">
        <f t="shared" si="21"/>
        <v>27</v>
      </c>
      <c r="O105" s="11">
        <f t="shared" si="25"/>
        <v>12</v>
      </c>
      <c r="P105" s="12">
        <f t="shared" si="22"/>
        <v>56000</v>
      </c>
      <c r="Q105" s="5"/>
    </row>
    <row r="106" spans="1:17" s="10" customFormat="1" ht="12.75">
      <c r="A106" s="18">
        <v>79</v>
      </c>
      <c r="B106" s="23" t="str">
        <f t="shared" si="14"/>
        <v>7-й рік 7-й міс</v>
      </c>
      <c r="C106" s="22">
        <f t="shared" si="26"/>
        <v>43497</v>
      </c>
      <c r="D106" s="13">
        <f t="shared" si="15"/>
        <v>0</v>
      </c>
      <c r="E106" s="7">
        <f t="shared" si="23"/>
        <v>0</v>
      </c>
      <c r="F106" s="7">
        <f t="shared" si="24"/>
        <v>0</v>
      </c>
      <c r="G106" s="45">
        <f t="shared" si="16"/>
        <v>0</v>
      </c>
      <c r="H106" s="40">
        <f t="shared" si="17"/>
        <v>0</v>
      </c>
      <c r="I106" s="40">
        <f t="shared" si="18"/>
        <v>0</v>
      </c>
      <c r="J106" s="40">
        <f t="shared" si="19"/>
        <v>0</v>
      </c>
      <c r="K106" s="40">
        <f t="shared" si="20"/>
        <v>0</v>
      </c>
      <c r="L106" s="44"/>
      <c r="M106" s="29"/>
      <c r="N106" s="66">
        <f t="shared" si="21"/>
        <v>27</v>
      </c>
      <c r="O106" s="11">
        <f t="shared" si="25"/>
        <v>12</v>
      </c>
      <c r="P106" s="12">
        <f t="shared" si="22"/>
        <v>56000</v>
      </c>
      <c r="Q106" s="5"/>
    </row>
    <row r="107" spans="1:17" s="10" customFormat="1" ht="12.75">
      <c r="A107" s="18">
        <v>80</v>
      </c>
      <c r="B107" s="23" t="str">
        <f t="shared" si="14"/>
        <v>7-й рік 8-й міс</v>
      </c>
      <c r="C107" s="22">
        <f t="shared" si="26"/>
        <v>43525</v>
      </c>
      <c r="D107" s="13">
        <f t="shared" si="15"/>
        <v>0</v>
      </c>
      <c r="E107" s="7">
        <f t="shared" si="23"/>
        <v>0</v>
      </c>
      <c r="F107" s="7">
        <f t="shared" si="24"/>
        <v>0</v>
      </c>
      <c r="G107" s="45">
        <f t="shared" si="16"/>
        <v>0</v>
      </c>
      <c r="H107" s="40">
        <f t="shared" si="17"/>
        <v>0</v>
      </c>
      <c r="I107" s="40">
        <f t="shared" si="18"/>
        <v>0</v>
      </c>
      <c r="J107" s="40">
        <f t="shared" si="19"/>
        <v>0</v>
      </c>
      <c r="K107" s="40">
        <f t="shared" si="20"/>
        <v>0</v>
      </c>
      <c r="L107" s="44"/>
      <c r="M107" s="29"/>
      <c r="N107" s="66">
        <f t="shared" si="21"/>
        <v>27</v>
      </c>
      <c r="O107" s="11">
        <f t="shared" si="25"/>
        <v>12</v>
      </c>
      <c r="P107" s="12">
        <f t="shared" si="22"/>
        <v>56000</v>
      </c>
      <c r="Q107" s="5"/>
    </row>
    <row r="108" spans="1:17" s="10" customFormat="1" ht="12.75">
      <c r="A108" s="18">
        <v>81</v>
      </c>
      <c r="B108" s="23" t="str">
        <f t="shared" si="14"/>
        <v>7-й рік 9-й міс</v>
      </c>
      <c r="C108" s="22">
        <f t="shared" si="26"/>
        <v>43556</v>
      </c>
      <c r="D108" s="13">
        <f t="shared" si="15"/>
        <v>0</v>
      </c>
      <c r="E108" s="7">
        <f t="shared" si="23"/>
        <v>0</v>
      </c>
      <c r="F108" s="7">
        <f t="shared" si="24"/>
        <v>0</v>
      </c>
      <c r="G108" s="45">
        <f t="shared" si="16"/>
        <v>0</v>
      </c>
      <c r="H108" s="40">
        <f t="shared" si="17"/>
        <v>0</v>
      </c>
      <c r="I108" s="40">
        <f t="shared" si="18"/>
        <v>0</v>
      </c>
      <c r="J108" s="40">
        <f t="shared" si="19"/>
        <v>0</v>
      </c>
      <c r="K108" s="40">
        <f t="shared" si="20"/>
        <v>0</v>
      </c>
      <c r="L108" s="44"/>
      <c r="M108" s="29"/>
      <c r="N108" s="66">
        <f t="shared" si="21"/>
        <v>27</v>
      </c>
      <c r="O108" s="11">
        <f t="shared" si="25"/>
        <v>12</v>
      </c>
      <c r="P108" s="12">
        <f t="shared" si="22"/>
        <v>56000</v>
      </c>
      <c r="Q108" s="5"/>
    </row>
    <row r="109" spans="1:17" s="10" customFormat="1" ht="12.75">
      <c r="A109" s="18">
        <v>82</v>
      </c>
      <c r="B109" s="23" t="str">
        <f t="shared" si="14"/>
        <v>7-й рік 10-й міс</v>
      </c>
      <c r="C109" s="22">
        <f t="shared" si="26"/>
        <v>43586</v>
      </c>
      <c r="D109" s="13">
        <f t="shared" si="15"/>
        <v>0</v>
      </c>
      <c r="E109" s="7">
        <f t="shared" si="23"/>
        <v>0</v>
      </c>
      <c r="F109" s="7">
        <f t="shared" si="24"/>
        <v>0</v>
      </c>
      <c r="G109" s="45">
        <f t="shared" si="16"/>
        <v>0</v>
      </c>
      <c r="H109" s="40">
        <f t="shared" si="17"/>
        <v>0</v>
      </c>
      <c r="I109" s="40">
        <f t="shared" si="18"/>
        <v>0</v>
      </c>
      <c r="J109" s="40">
        <f t="shared" si="19"/>
        <v>0</v>
      </c>
      <c r="K109" s="40">
        <f t="shared" si="20"/>
        <v>0</v>
      </c>
      <c r="L109" s="44"/>
      <c r="M109" s="29"/>
      <c r="N109" s="66">
        <f t="shared" si="21"/>
        <v>27</v>
      </c>
      <c r="O109" s="11">
        <f t="shared" si="25"/>
        <v>12</v>
      </c>
      <c r="P109" s="12">
        <f t="shared" si="22"/>
        <v>56000</v>
      </c>
      <c r="Q109" s="5"/>
    </row>
    <row r="110" spans="1:17" s="10" customFormat="1" ht="12.75">
      <c r="A110" s="18">
        <v>83</v>
      </c>
      <c r="B110" s="23" t="str">
        <f t="shared" si="14"/>
        <v>7-й рік 11-й міс</v>
      </c>
      <c r="C110" s="22">
        <f t="shared" si="26"/>
        <v>43617</v>
      </c>
      <c r="D110" s="13">
        <f t="shared" si="15"/>
        <v>0</v>
      </c>
      <c r="E110" s="7">
        <f t="shared" si="23"/>
        <v>0</v>
      </c>
      <c r="F110" s="7">
        <f t="shared" si="24"/>
        <v>0</v>
      </c>
      <c r="G110" s="45">
        <f t="shared" si="16"/>
        <v>0</v>
      </c>
      <c r="H110" s="40">
        <f t="shared" si="17"/>
        <v>0</v>
      </c>
      <c r="I110" s="40">
        <f t="shared" si="18"/>
        <v>0</v>
      </c>
      <c r="J110" s="40">
        <f t="shared" si="19"/>
        <v>0</v>
      </c>
      <c r="K110" s="40">
        <f t="shared" si="20"/>
        <v>0</v>
      </c>
      <c r="L110" s="44"/>
      <c r="M110" s="29"/>
      <c r="N110" s="66">
        <f t="shared" si="21"/>
        <v>27</v>
      </c>
      <c r="O110" s="11">
        <f t="shared" si="25"/>
        <v>12</v>
      </c>
      <c r="P110" s="12">
        <f t="shared" si="22"/>
        <v>56000</v>
      </c>
      <c r="Q110" s="5"/>
    </row>
    <row r="111" spans="1:17" s="10" customFormat="1" ht="13.5" thickBot="1">
      <c r="A111" s="19">
        <v>84</v>
      </c>
      <c r="B111" s="32" t="str">
        <f t="shared" si="14"/>
        <v>7-й рік 12-й міс</v>
      </c>
      <c r="C111" s="33">
        <f t="shared" si="26"/>
        <v>43647</v>
      </c>
      <c r="D111" s="14">
        <f t="shared" si="15"/>
        <v>0</v>
      </c>
      <c r="E111" s="8">
        <f t="shared" si="23"/>
        <v>0</v>
      </c>
      <c r="F111" s="8">
        <f t="shared" si="24"/>
        <v>0</v>
      </c>
      <c r="G111" s="48">
        <f t="shared" si="16"/>
        <v>0</v>
      </c>
      <c r="H111" s="40">
        <f t="shared" si="17"/>
        <v>0</v>
      </c>
      <c r="I111" s="40">
        <f t="shared" si="18"/>
        <v>0</v>
      </c>
      <c r="J111" s="40">
        <f t="shared" si="19"/>
        <v>0</v>
      </c>
      <c r="K111" s="40">
        <f t="shared" si="20"/>
        <v>0</v>
      </c>
      <c r="L111" s="44"/>
      <c r="M111" s="29"/>
      <c r="N111" s="66">
        <f t="shared" si="21"/>
        <v>27</v>
      </c>
      <c r="O111" s="11">
        <f t="shared" si="25"/>
        <v>12</v>
      </c>
      <c r="P111" s="12">
        <f t="shared" si="22"/>
        <v>56000</v>
      </c>
      <c r="Q111" s="5"/>
    </row>
  </sheetData>
  <sheetProtection insertColumns="0" insertRows="0" insertHyperlinks="0" deleteColumns="0" deleteRows="0"/>
  <mergeCells count="23">
    <mergeCell ref="A15:N15"/>
    <mergeCell ref="A27:B27"/>
    <mergeCell ref="A10:C10"/>
    <mergeCell ref="A9:C9"/>
    <mergeCell ref="A21:D21"/>
    <mergeCell ref="A22:D22"/>
    <mergeCell ref="A23:D23"/>
    <mergeCell ref="A24:D24"/>
    <mergeCell ref="A16:D16"/>
    <mergeCell ref="A17:D17"/>
    <mergeCell ref="A18:D18"/>
    <mergeCell ref="A19:D19"/>
    <mergeCell ref="A20:D20"/>
    <mergeCell ref="C1:F2"/>
    <mergeCell ref="B4:F5"/>
    <mergeCell ref="L25:M25"/>
    <mergeCell ref="A11:C11"/>
    <mergeCell ref="A12:C12"/>
    <mergeCell ref="A13:C13"/>
    <mergeCell ref="A14:C14"/>
    <mergeCell ref="H25:K25"/>
    <mergeCell ref="A25:G25"/>
    <mergeCell ref="A8:N8"/>
  </mergeCells>
  <conditionalFormatting sqref="K12 A28:N111">
    <cfRule type="expression" priority="1" dxfId="2" stopIfTrue="1">
      <formula>IF($D12+$H12=0,1,0)</formula>
    </cfRule>
  </conditionalFormatting>
  <dataValidations count="2">
    <dataValidation type="list" allowBlank="1" showInputMessage="1" showErrorMessage="1" sqref="D13">
      <formula1>"12,24,36,48,60,72,84"</formula1>
    </dataValidation>
    <dataValidation type="list" allowBlank="1" showInputMessage="1" showErrorMessage="1" sqref="D12">
      <formula1>"4,9,12,13,15,16,5,17,17,5,18,18,5,19,19,5,20,5,16,99,17,99,19,99,20,99,21,49,21,99,22,49,22,99,23,99"</formula1>
    </dataValidation>
  </dataValidations>
  <printOptions/>
  <pageMargins left="0.75" right="0.75" top="1" bottom="1" header="0.5" footer="0.5"/>
  <pageSetup horizontalDpi="600" verticalDpi="600" orientation="portrait" paperSize="9" scale="83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</dc:creator>
  <cp:keywords/>
  <dc:description/>
  <cp:lastModifiedBy>Pavlenko Viacheslav Volodymyrovych</cp:lastModifiedBy>
  <cp:lastPrinted>2012-05-28T15:51:27Z</cp:lastPrinted>
  <dcterms:created xsi:type="dcterms:W3CDTF">2007-10-02T10:49:11Z</dcterms:created>
  <dcterms:modified xsi:type="dcterms:W3CDTF">2012-10-26T06:58:31Z</dcterms:modified>
  <cp:category/>
  <cp:version/>
  <cp:contentType/>
  <cp:contentStatus/>
</cp:coreProperties>
</file>